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820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'ЗМІСТ'!$A$1:$X$121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'ЗМІСТ'!$A$1:$X$121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<sst xmlns="http://schemas.openxmlformats.org/spreadsheetml/2006/main" count="339" uniqueCount="239">
  <si>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</si>
  <si>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</si>
  <si>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</si>
  <si>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</si>
  <si>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</si>
  <si>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</si>
  <si>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</si>
  <si>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</si>
  <si>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</si>
  <si>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</si>
  <si>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</si>
  <si>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</si>
  <si>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</si>
  <si>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</si>
  <si>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</si>
  <si>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</si>
  <si>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</si>
  <si>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</si>
  <si>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</si>
  <si>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</si>
  <si>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</si>
  <si>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</si>
  <si>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</si>
  <si>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</si>
  <si>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</si>
  <si>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</si>
  <si>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</si>
  <si>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</si>
  <si>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</si>
  <si>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</si>
  <si>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</si>
  <si>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</si>
  <si>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</si>
  <si>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</si>
  <si>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</si>
  <si>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</si>
  <si>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</si>
  <si>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</si>
  <si>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</si>
  <si>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Виробнича практика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</si>
  <si>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</si>
  <si>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</si>
  <si>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</si>
  <si>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</si>
  <si>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</si>
  <si>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</si>
  <si>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</si>
  <si>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</si>
  <si>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</si>
  <si>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</si>
  <si>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</si>
  <si>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</si>
  <si>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</si>
  <si>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</si>
  <si>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</si>
  <si>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</si>
  <si>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</si>
  <si>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</si>
  <si>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</si>
  <si>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</si>
  <si>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</si>
  <si>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</si>
  <si>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</si>
  <si>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</si>
  <si>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</si>
  <si>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</si>
  <si>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</si>
  <si>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</si>
  <si>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</si>
  <si>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</si>
  <si>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</si>
  <si>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</si>
  <si>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</si>
  <si>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</si>
  <si>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</si>
  <si>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</si>
  <si>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</si>
  <si>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</si>
  <si>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</si>
  <si>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</si>
  <si>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</si>
  <si>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</si>
  <si>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</si>
  <si>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Перелік №2</t>
  </si>
  <si>
    <t>Перелік №1</t>
  </si>
  <si>
    <t xml:space="preserve">2.2. Дисципліни вільного вибору студента                   </t>
  </si>
  <si>
    <t xml:space="preserve">Професійна кваліфікація: </t>
  </si>
  <si>
    <t>Д</t>
  </si>
  <si>
    <t>Екзаменаційні сесії</t>
  </si>
  <si>
    <t>Разом за цикл загальної підготовки</t>
  </si>
  <si>
    <t>Разом за цикл професійної підготовки</t>
  </si>
  <si>
    <t>2.2.1 Дисципліни додаткової спеціальності</t>
  </si>
  <si>
    <t>2.2.2 Вибіркові дисципліни (І, ІІ циклів)</t>
  </si>
  <si>
    <t>1</t>
  </si>
  <si>
    <t>2</t>
  </si>
  <si>
    <t>Разом вільного вибору студента</t>
  </si>
  <si>
    <t>РАЗОМ НОРМАТИВНА ЧАСТИНА</t>
  </si>
  <si>
    <t>РАЗОМ ВИБІРКОВА ЧАСТИНА</t>
  </si>
  <si>
    <t>ІІІ. ПРАКТИЧНА ПІДГОТОВКА</t>
  </si>
  <si>
    <t>РАЗОМ ПРАКТИЧНА ПІДГОТОВКА</t>
  </si>
  <si>
    <t>I. НОРМАТИВНА ЧАСТИНА</t>
  </si>
  <si>
    <t>ІІ. ВИБІРКОВА ЧАСТИНА</t>
  </si>
  <si>
    <t>ІІІ. План теоретичних занять</t>
  </si>
  <si>
    <t>1.1 Цикл загальної підготовки</t>
  </si>
  <si>
    <t>1.2 Цикл професійної підготовки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</si>
  <si>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</si>
  <si>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</si>
  <si>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</si>
  <si>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</si>
  <si>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</si>
  <si>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</si>
  <si>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</si>
  <si>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</si>
  <si>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</si>
  <si>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</si>
  <si>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</si>
  <si>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</si>
  <si>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</si>
  <si>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</si>
  <si>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</si>
  <si>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</si>
  <si>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</si>
  <si>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</si>
  <si>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</si>
  <si>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</si>
  <si>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</si>
  <si>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</si>
  <si>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</si>
  <si>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</si>
  <si>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</si>
  <si>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</si>
  <si>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ВСЬОГО ЗА ТЕРМІН НАВЧАННЯ</t>
  </si>
  <si>
    <t>Вибіркова дисципліна №1</t>
  </si>
  <si>
    <t>Вибіркова дисципліна №2</t>
  </si>
  <si>
    <t>Вибіркова дисципліна №3</t>
  </si>
  <si>
    <t>Вибіркова дисципліна №4</t>
  </si>
  <si>
    <t>Вибіркова дисципліна №5</t>
  </si>
  <si>
    <t>Вибіркова дисципліна №6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</si>
  <si>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</si>
  <si>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</si>
  <si>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</si>
  <si>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</si>
  <si>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</si>
  <si>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</si>
  <si>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</si>
  <si>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</si>
  <si>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</si>
  <si>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</si>
  <si>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</si>
  <si>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</si>
  <si>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</si>
  <si>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Перелік №3</t>
  </si>
  <si>
    <t>Перевірка на кількість дисциплін в семестрі</t>
  </si>
  <si>
    <t>Дисциплін</t>
  </si>
  <si>
    <t>Перелік №4</t>
  </si>
  <si>
    <t>Перелік №5</t>
  </si>
  <si>
    <t>Перелік №6</t>
  </si>
  <si>
    <t>Перелік №7</t>
  </si>
  <si>
    <t>Перелік №8</t>
  </si>
  <si>
    <t>Перелік №9</t>
  </si>
  <si>
    <t>Перелік №10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</si>
  <si>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</si>
  <si>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</si>
  <si>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</si>
  <si>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</si>
  <si>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О.А.Кузнецова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</si>
  <si>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</si>
  <si>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</si>
  <si>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</si>
  <si>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</si>
  <si>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 за професійним спрямуванням</t>
  </si>
  <si>
    <t>Іноземна мова</t>
  </si>
  <si>
    <t>Фізичне виховання</t>
  </si>
  <si>
    <t>Методика виховної роботи</t>
  </si>
  <si>
    <t>Педагогіка (загальна та історія педагогіки)</t>
  </si>
  <si>
    <t>Психологія (загальна та вікова)</t>
  </si>
  <si>
    <t>Інклюзивна освіта</t>
  </si>
  <si>
    <t>Педагогічна творчість</t>
  </si>
  <si>
    <t>01 Освіта / Педагогіка</t>
  </si>
  <si>
    <t>014 Середня освіта</t>
  </si>
  <si>
    <t>повна загальна середня</t>
  </si>
  <si>
    <t>3 р. 10 міс.</t>
  </si>
  <si>
    <t>2.1. Дисципліни за вибором закладу вищої освіти</t>
  </si>
  <si>
    <t>Керівник проектної групи</t>
  </si>
  <si>
    <t>Затверджено на засіданні Вченої ради  ____________  факультету</t>
  </si>
  <si>
    <t>навчально-методичною радою МНУ ім. В.О.Сухомлинського</t>
  </si>
  <si>
    <t>перший (бакалаврський)</t>
  </si>
  <si>
    <t>Разом за вибором закладу вищої освіти</t>
  </si>
  <si>
    <t>03 Історія</t>
  </si>
  <si>
    <t>бакалавр освіти, вчитель історії та правознавства</t>
  </si>
  <si>
    <t>Історія стародавнього Сходу та античності</t>
  </si>
  <si>
    <t>Історія країн Європи та Америки (ранньомодерна та модерна)</t>
  </si>
  <si>
    <t>Історія країн Європи та Америки (новітня)</t>
  </si>
  <si>
    <t>Історія України (середньовічна)</t>
  </si>
  <si>
    <t>Історія України (модерна)</t>
  </si>
  <si>
    <t xml:space="preserve">Історія України (новітня ) </t>
  </si>
  <si>
    <t xml:space="preserve">Етнологія </t>
  </si>
  <si>
    <t>Джерелознавство та архівознавство (інтегрований курс)</t>
  </si>
  <si>
    <t>Памяткознавство та музеєзнавство (інтегрований курс)</t>
  </si>
  <si>
    <t xml:space="preserve">Теорія та методика навчання історії та суспільствознавчих дисциплін </t>
  </si>
  <si>
    <t>Сучасні інформаційні технології в професійній діяльності</t>
  </si>
  <si>
    <t>Курсова робота з всесвітньої історії</t>
  </si>
  <si>
    <t>Курсова робота з історії України</t>
  </si>
  <si>
    <t>Курсова робота з методики викладання історії або з правознавства</t>
  </si>
  <si>
    <t>Трудове право</t>
  </si>
  <si>
    <t>Соціально-політичні та країнознавчі студії</t>
  </si>
  <si>
    <t>Археологічна виробнича практика</t>
  </si>
  <si>
    <t>Педагогічна навчальна практика</t>
  </si>
  <si>
    <t>Педагогічна виробнича практика</t>
  </si>
  <si>
    <t>Правова навчальна практика</t>
  </si>
  <si>
    <t>Конституційне та адміністративне право України</t>
  </si>
  <si>
    <t>Теорія та історія держави та права України</t>
  </si>
  <si>
    <t>Методика викладання правознавства</t>
  </si>
  <si>
    <t>Цивільне та сімейне право України</t>
  </si>
  <si>
    <t>Муніципальне право</t>
  </si>
  <si>
    <t>Кримінальне право</t>
  </si>
  <si>
    <t>Земельне та екологічне право України</t>
  </si>
  <si>
    <t>Історія середніх віків</t>
  </si>
  <si>
    <t>Історія України (ранньомодерна)</t>
  </si>
  <si>
    <t>Спеціальні історичні дисципліни</t>
  </si>
  <si>
    <t>Історія історичної науки</t>
  </si>
  <si>
    <t>Археологія та давня історія України</t>
  </si>
  <si>
    <t>Історія слов'янських народів</t>
  </si>
  <si>
    <t>Історія слов'янських країн Східної Європи</t>
  </si>
  <si>
    <t>Історія країн Азії та Африки модерної доби</t>
  </si>
  <si>
    <t>Історія країн Сходу</t>
  </si>
  <si>
    <t>Пізня Римська імперія</t>
  </si>
  <si>
    <t>Пізня античність в історії Європи</t>
  </si>
  <si>
    <t>Історія міжнародних відносин Європи</t>
  </si>
  <si>
    <t>Історія міжнародних відносин України</t>
  </si>
  <si>
    <t>Історична пам'ять та історична політика</t>
  </si>
  <si>
    <t>Історична пам'ять в контексті історичної освіти</t>
  </si>
  <si>
    <t>Протокол № ____ від "____" ___________ 20_____ року</t>
  </si>
  <si>
    <t>Середня освіта (Історія, правознавство)</t>
  </si>
  <si>
    <t>Кваліфікаційний екзамен (всесвітня історія, історія України, теорія та методика навчання історії та суспільствознавчих дисциплін, правознавство)</t>
  </si>
  <si>
    <t>денна___Рік вступу 2019 р</t>
  </si>
  <si>
    <t>(Олекюк О.М.)</t>
  </si>
  <si>
    <t>(Іванова Т.Ю.)</t>
  </si>
  <si>
    <t>Архівна навчальна практика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</si>
</sst>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_р_."/>
    <numFmt numFmtId="191" formatCode="[$-FC19]dd\ mmmm\ yyyy\ &quot;г.&quot;"/>
  </numFmts>
  <fonts count="6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56" fillId="20" borderId="2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1" borderId="3" applyNumberFormat="0" applyAlignment="0" applyProtection="0"/>
    <xf numFmtId="0" fontId="12" fillId="21" borderId="1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60" fillId="23" borderId="10" applyNumberFormat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5" borderId="11" applyNumberFormat="0" applyFont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1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7" borderId="0" applyNumberFormat="0" applyBorder="0" applyAlignment="0" applyProtection="0"/>
  </cellStyleXfs>
  <cellXfs count="521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1" fontId="25" fillId="0" borderId="13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" fontId="25" fillId="0" borderId="14" xfId="0" applyNumberFormat="1" applyFont="1" applyFill="1" applyBorder="1" applyAlignment="1" applyProtection="1">
      <alignment horizontal="center" vertical="center"/>
      <protection/>
    </xf>
    <xf numFmtId="1" fontId="25" fillId="0" borderId="21" xfId="0" applyNumberFormat="1" applyFont="1" applyFill="1" applyBorder="1" applyAlignment="1" applyProtection="1">
      <alignment horizontal="center" vertical="center"/>
      <protection/>
    </xf>
    <xf numFmtId="188" fontId="25" fillId="0" borderId="13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38" fillId="28" borderId="22" xfId="0" applyFont="1" applyFill="1" applyBorder="1" applyAlignment="1" applyProtection="1">
      <alignment horizontal="center" vertical="center"/>
      <protection/>
    </xf>
    <xf numFmtId="1" fontId="39" fillId="28" borderId="23" xfId="0" applyNumberFormat="1" applyFont="1" applyFill="1" applyBorder="1" applyAlignment="1" applyProtection="1">
      <alignment horizontal="center" vertical="center"/>
      <protection/>
    </xf>
    <xf numFmtId="1" fontId="39" fillId="28" borderId="24" xfId="0" applyNumberFormat="1" applyFont="1" applyFill="1" applyBorder="1" applyAlignment="1" applyProtection="1">
      <alignment horizontal="center" vertical="center"/>
      <protection/>
    </xf>
    <xf numFmtId="1" fontId="39" fillId="28" borderId="22" xfId="0" applyNumberFormat="1" applyFont="1" applyFill="1" applyBorder="1" applyAlignment="1" applyProtection="1">
      <alignment horizontal="center" vertical="center"/>
      <protection/>
    </xf>
    <xf numFmtId="188" fontId="39" fillId="28" borderId="23" xfId="0" applyNumberFormat="1" applyFont="1" applyFill="1" applyBorder="1" applyAlignment="1" applyProtection="1">
      <alignment horizontal="center" vertical="center"/>
      <protection/>
    </xf>
    <xf numFmtId="188" fontId="39" fillId="28" borderId="24" xfId="0" applyNumberFormat="1" applyFont="1" applyFill="1" applyBorder="1" applyAlignment="1" applyProtection="1">
      <alignment horizontal="center" vertical="center"/>
      <protection/>
    </xf>
    <xf numFmtId="188" fontId="39" fillId="28" borderId="25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39" fillId="28" borderId="22" xfId="0" applyFont="1" applyFill="1" applyBorder="1" applyAlignment="1" applyProtection="1">
      <alignment horizontal="center" vertical="center"/>
      <protection/>
    </xf>
    <xf numFmtId="1" fontId="39" fillId="28" borderId="25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9" fillId="29" borderId="28" xfId="0" applyFont="1" applyFill="1" applyBorder="1" applyAlignment="1" applyProtection="1">
      <alignment horizontal="center" vertical="center"/>
      <protection/>
    </xf>
    <xf numFmtId="1" fontId="39" fillId="29" borderId="28" xfId="0" applyNumberFormat="1" applyFont="1" applyFill="1" applyBorder="1" applyAlignment="1" applyProtection="1">
      <alignment horizontal="center" vertical="center"/>
      <protection/>
    </xf>
    <xf numFmtId="188" fontId="39" fillId="29" borderId="28" xfId="0" applyNumberFormat="1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/>
      <protection/>
    </xf>
    <xf numFmtId="190" fontId="25" fillId="0" borderId="14" xfId="0" applyNumberFormat="1" applyFont="1" applyFill="1" applyBorder="1" applyAlignment="1" applyProtection="1">
      <alignment horizontal="center" vertical="center"/>
      <protection/>
    </xf>
    <xf numFmtId="0" fontId="48" fillId="0" borderId="13" xfId="66" applyFont="1" applyFill="1" applyBorder="1" applyAlignment="1" applyProtection="1">
      <alignment horizontal="center" vertical="top" wrapText="1"/>
      <protection/>
    </xf>
    <xf numFmtId="0" fontId="39" fillId="0" borderId="15" xfId="66" applyFont="1" applyFill="1" applyBorder="1" applyAlignment="1" applyProtection="1">
      <alignment horizontal="left" vertical="top" wrapText="1"/>
      <protection/>
    </xf>
    <xf numFmtId="188" fontId="38" fillId="0" borderId="14" xfId="0" applyNumberFormat="1" applyFont="1" applyFill="1" applyBorder="1" applyAlignment="1" applyProtection="1">
      <alignment horizontal="center" vertical="center"/>
      <protection/>
    </xf>
    <xf numFmtId="188" fontId="3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48" fillId="0" borderId="13" xfId="66" applyNumberFormat="1" applyFont="1" applyFill="1" applyBorder="1" applyAlignment="1" applyProtection="1">
      <alignment horizontal="center" vertical="top" wrapText="1"/>
      <protection/>
    </xf>
    <xf numFmtId="0" fontId="48" fillId="0" borderId="13" xfId="66" applyFont="1" applyFill="1" applyBorder="1" applyAlignment="1" applyProtection="1">
      <alignment horizontal="center" vertical="center" wrapText="1"/>
      <protection/>
    </xf>
    <xf numFmtId="0" fontId="48" fillId="0" borderId="15" xfId="66" applyFont="1" applyFill="1" applyBorder="1" applyAlignment="1" applyProtection="1">
      <alignment horizontal="left" vertical="center" wrapText="1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27" xfId="0" applyNumberFormat="1" applyFont="1" applyFill="1" applyBorder="1" applyAlignment="1" applyProtection="1">
      <alignment horizontal="center" vertical="center"/>
      <protection/>
    </xf>
    <xf numFmtId="0" fontId="48" fillId="0" borderId="13" xfId="66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9" fillId="28" borderId="25" xfId="0" applyFont="1" applyFill="1" applyBorder="1" applyAlignment="1" applyProtection="1">
      <alignment horizontal="center" vertical="center"/>
      <protection/>
    </xf>
    <xf numFmtId="1" fontId="39" fillId="28" borderId="30" xfId="0" applyNumberFormat="1" applyFont="1" applyFill="1" applyBorder="1" applyAlignment="1" applyProtection="1">
      <alignment horizontal="center" vertical="center"/>
      <protection/>
    </xf>
    <xf numFmtId="188" fontId="39" fillId="28" borderId="30" xfId="0" applyNumberFormat="1" applyFont="1" applyFill="1" applyBorder="1" applyAlignment="1" applyProtection="1">
      <alignment horizontal="center" vertical="center"/>
      <protection/>
    </xf>
    <xf numFmtId="0" fontId="39" fillId="28" borderId="31" xfId="0" applyFont="1" applyFill="1" applyBorder="1" applyAlignment="1" applyProtection="1">
      <alignment horizontal="center" vertical="center"/>
      <protection/>
    </xf>
    <xf numFmtId="1" fontId="39" fillId="28" borderId="32" xfId="0" applyNumberFormat="1" applyFont="1" applyFill="1" applyBorder="1" applyAlignment="1" applyProtection="1">
      <alignment horizontal="center" vertical="center"/>
      <protection/>
    </xf>
    <xf numFmtId="1" fontId="39" fillId="28" borderId="33" xfId="0" applyNumberFormat="1" applyFont="1" applyFill="1" applyBorder="1" applyAlignment="1" applyProtection="1">
      <alignment horizontal="center" vertical="center"/>
      <protection/>
    </xf>
    <xf numFmtId="1" fontId="39" fillId="28" borderId="31" xfId="0" applyNumberFormat="1" applyFont="1" applyFill="1" applyBorder="1" applyAlignment="1" applyProtection="1">
      <alignment horizontal="center" vertical="center"/>
      <protection/>
    </xf>
    <xf numFmtId="188" fontId="39" fillId="28" borderId="32" xfId="0" applyNumberFormat="1" applyFont="1" applyFill="1" applyBorder="1" applyAlignment="1" applyProtection="1">
      <alignment horizontal="center" vertical="center"/>
      <protection/>
    </xf>
    <xf numFmtId="188" fontId="39" fillId="28" borderId="33" xfId="0" applyNumberFormat="1" applyFont="1" applyFill="1" applyBorder="1" applyAlignment="1" applyProtection="1">
      <alignment horizontal="center" vertical="center"/>
      <protection/>
    </xf>
    <xf numFmtId="188" fontId="39" fillId="28" borderId="34" xfId="0" applyNumberFormat="1" applyFont="1" applyFill="1" applyBorder="1" applyAlignment="1" applyProtection="1">
      <alignment horizontal="center" vertical="center"/>
      <protection/>
    </xf>
    <xf numFmtId="0" fontId="48" fillId="0" borderId="35" xfId="66" applyNumberFormat="1" applyFont="1" applyFill="1" applyBorder="1" applyAlignment="1" applyProtection="1">
      <alignment horizontal="center" vertical="center" wrapText="1"/>
      <protection/>
    </xf>
    <xf numFmtId="0" fontId="48" fillId="0" borderId="36" xfId="66" applyNumberFormat="1" applyFont="1" applyFill="1" applyBorder="1" applyAlignment="1" applyProtection="1">
      <alignment horizontal="center" vertical="center" wrapText="1"/>
      <protection/>
    </xf>
    <xf numFmtId="188" fontId="25" fillId="0" borderId="37" xfId="0" applyNumberFormat="1" applyFont="1" applyFill="1" applyBorder="1" applyAlignment="1" applyProtection="1">
      <alignment horizontal="center" vertical="center"/>
      <protection/>
    </xf>
    <xf numFmtId="1" fontId="39" fillId="0" borderId="28" xfId="0" applyNumberFormat="1" applyFont="1" applyFill="1" applyBorder="1" applyAlignment="1" applyProtection="1">
      <alignment horizontal="center" vertical="center"/>
      <protection/>
    </xf>
    <xf numFmtId="188" fontId="39" fillId="0" borderId="28" xfId="0" applyNumberFormat="1" applyFont="1" applyFill="1" applyBorder="1" applyAlignment="1" applyProtection="1">
      <alignment horizontal="center" vertical="center"/>
      <protection/>
    </xf>
    <xf numFmtId="0" fontId="39" fillId="0" borderId="29" xfId="66" applyFont="1" applyFill="1" applyBorder="1" applyAlignment="1" applyProtection="1">
      <alignment horizontal="right" vertical="center" wrapText="1"/>
      <protection/>
    </xf>
    <xf numFmtId="1" fontId="38" fillId="0" borderId="29" xfId="0" applyNumberFormat="1" applyFont="1" applyFill="1" applyBorder="1" applyAlignment="1" applyProtection="1">
      <alignment horizontal="center" vertical="center"/>
      <protection/>
    </xf>
    <xf numFmtId="188" fontId="38" fillId="0" borderId="29" xfId="0" applyNumberFormat="1" applyFont="1" applyFill="1" applyBorder="1" applyAlignment="1" applyProtection="1">
      <alignment horizontal="center" vertical="center"/>
      <protection/>
    </xf>
    <xf numFmtId="1" fontId="38" fillId="0" borderId="38" xfId="0" applyNumberFormat="1" applyFont="1" applyFill="1" applyBorder="1" applyAlignment="1" applyProtection="1">
      <alignment horizontal="center" vertical="center"/>
      <protection/>
    </xf>
    <xf numFmtId="188" fontId="25" fillId="0" borderId="38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1" fontId="38" fillId="0" borderId="0" xfId="0" applyNumberFormat="1" applyFont="1" applyBorder="1" applyAlignment="1" applyProtection="1">
      <alignment horizontal="center" vertical="center"/>
      <protection/>
    </xf>
    <xf numFmtId="0" fontId="38" fillId="0" borderId="39" xfId="0" applyFont="1" applyBorder="1" applyAlignment="1" applyProtection="1">
      <alignment horizontal="center" vertical="center"/>
      <protection/>
    </xf>
    <xf numFmtId="0" fontId="38" fillId="0" borderId="28" xfId="0" applyFont="1" applyFill="1" applyBorder="1" applyAlignment="1" applyProtection="1">
      <alignment horizontal="center" vertical="center"/>
      <protection/>
    </xf>
    <xf numFmtId="0" fontId="38" fillId="0" borderId="28" xfId="0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/>
      <protection/>
    </xf>
    <xf numFmtId="0" fontId="48" fillId="30" borderId="15" xfId="0" applyFont="1" applyFill="1" applyBorder="1" applyAlignment="1" applyProtection="1">
      <alignment horizontal="left" vertical="center" wrapText="1"/>
      <protection locked="0"/>
    </xf>
    <xf numFmtId="0" fontId="25" fillId="30" borderId="21" xfId="0" applyFont="1" applyFill="1" applyBorder="1" applyAlignment="1" applyProtection="1">
      <alignment horizontal="center" vertical="center"/>
      <protection locked="0"/>
    </xf>
    <xf numFmtId="0" fontId="48" fillId="30" borderId="15" xfId="0" applyFont="1" applyFill="1" applyBorder="1" applyAlignment="1" applyProtection="1">
      <alignment horizontal="left" vertical="center"/>
      <protection locked="0"/>
    </xf>
    <xf numFmtId="1" fontId="25" fillId="30" borderId="14" xfId="0" applyNumberFormat="1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48" fillId="0" borderId="40" xfId="66" applyFont="1" applyFill="1" applyBorder="1" applyAlignment="1" applyProtection="1">
      <alignment horizontal="center" vertical="top" wrapText="1"/>
      <protection/>
    </xf>
    <xf numFmtId="0" fontId="39" fillId="0" borderId="41" xfId="66" applyFont="1" applyFill="1" applyBorder="1" applyAlignment="1" applyProtection="1">
      <alignment horizontal="left" vertical="top" wrapText="1"/>
      <protection/>
    </xf>
    <xf numFmtId="1" fontId="25" fillId="0" borderId="40" xfId="0" applyNumberFormat="1" applyFont="1" applyFill="1" applyBorder="1" applyAlignment="1" applyProtection="1">
      <alignment horizontal="center" vertical="center"/>
      <protection/>
    </xf>
    <xf numFmtId="188" fontId="25" fillId="0" borderId="42" xfId="0" applyNumberFormat="1" applyFont="1" applyFill="1" applyBorder="1" applyAlignment="1" applyProtection="1">
      <alignment horizontal="center" vertical="center"/>
      <protection/>
    </xf>
    <xf numFmtId="1" fontId="25" fillId="0" borderId="42" xfId="0" applyNumberFormat="1" applyFont="1" applyFill="1" applyBorder="1" applyAlignment="1" applyProtection="1">
      <alignment horizontal="center" vertical="center"/>
      <protection/>
    </xf>
    <xf numFmtId="1" fontId="25" fillId="0" borderId="43" xfId="0" applyNumberFormat="1" applyFont="1" applyFill="1" applyBorder="1" applyAlignment="1" applyProtection="1">
      <alignment horizontal="center" vertical="center"/>
      <protection/>
    </xf>
    <xf numFmtId="49" fontId="48" fillId="0" borderId="44" xfId="66" applyNumberFormat="1" applyFont="1" applyFill="1" applyBorder="1" applyAlignment="1" applyProtection="1">
      <alignment horizontal="center" vertical="top" wrapText="1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1" fontId="25" fillId="0" borderId="44" xfId="0" applyNumberFormat="1" applyFont="1" applyFill="1" applyBorder="1" applyAlignment="1" applyProtection="1">
      <alignment horizontal="center" vertical="center"/>
      <protection/>
    </xf>
    <xf numFmtId="188" fontId="25" fillId="0" borderId="48" xfId="0" applyNumberFormat="1" applyFont="1" applyFill="1" applyBorder="1" applyAlignment="1" applyProtection="1">
      <alignment horizontal="center" vertical="center"/>
      <protection/>
    </xf>
    <xf numFmtId="1" fontId="25" fillId="0" borderId="48" xfId="0" applyNumberFormat="1" applyFont="1" applyFill="1" applyBorder="1" applyAlignment="1" applyProtection="1">
      <alignment horizontal="center" vertical="center"/>
      <protection/>
    </xf>
    <xf numFmtId="190" fontId="25" fillId="0" borderId="48" xfId="0" applyNumberFormat="1" applyFont="1" applyFill="1" applyBorder="1" applyAlignment="1" applyProtection="1">
      <alignment horizontal="center" vertical="center"/>
      <protection/>
    </xf>
    <xf numFmtId="1" fontId="25" fillId="0" borderId="47" xfId="0" applyNumberFormat="1" applyFont="1" applyFill="1" applyBorder="1" applyAlignment="1" applyProtection="1">
      <alignment horizontal="center" vertical="center"/>
      <protection/>
    </xf>
    <xf numFmtId="188" fontId="25" fillId="0" borderId="44" xfId="0" applyNumberFormat="1" applyFont="1" applyFill="1" applyBorder="1" applyAlignment="1" applyProtection="1">
      <alignment horizontal="center" vertical="center"/>
      <protection/>
    </xf>
    <xf numFmtId="188" fontId="25" fillId="0" borderId="49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30" borderId="26" xfId="0" applyFont="1" applyFill="1" applyBorder="1" applyAlignment="1" applyProtection="1">
      <alignment horizontal="center" vertical="center"/>
      <protection locked="0"/>
    </xf>
    <xf numFmtId="0" fontId="25" fillId="30" borderId="27" xfId="0" applyFont="1" applyFill="1" applyBorder="1" applyAlignment="1" applyProtection="1">
      <alignment horizontal="center" vertical="center"/>
      <protection locked="0"/>
    </xf>
    <xf numFmtId="188" fontId="25" fillId="30" borderId="13" xfId="0" applyNumberFormat="1" applyFont="1" applyFill="1" applyBorder="1" applyAlignment="1" applyProtection="1">
      <alignment horizontal="center" vertical="center"/>
      <protection locked="0"/>
    </xf>
    <xf numFmtId="188" fontId="25" fillId="30" borderId="14" xfId="0" applyNumberFormat="1" applyFont="1" applyFill="1" applyBorder="1" applyAlignment="1" applyProtection="1">
      <alignment horizontal="center" vertical="center"/>
      <protection locked="0"/>
    </xf>
    <xf numFmtId="188" fontId="25" fillId="30" borderId="15" xfId="0" applyNumberFormat="1" applyFont="1" applyFill="1" applyBorder="1" applyAlignment="1" applyProtection="1">
      <alignment horizontal="center" vertical="center"/>
      <protection locked="0"/>
    </xf>
    <xf numFmtId="0" fontId="48" fillId="30" borderId="15" xfId="0" applyFont="1" applyFill="1" applyBorder="1" applyAlignment="1" applyProtection="1">
      <alignment/>
      <protection locked="0"/>
    </xf>
    <xf numFmtId="190" fontId="25" fillId="30" borderId="14" xfId="0" applyNumberFormat="1" applyFont="1" applyFill="1" applyBorder="1" applyAlignment="1" applyProtection="1">
      <alignment horizontal="center" vertical="center"/>
      <protection locked="0"/>
    </xf>
    <xf numFmtId="0" fontId="48" fillId="30" borderId="49" xfId="0" applyFont="1" applyFill="1" applyBorder="1" applyAlignment="1" applyProtection="1">
      <alignment horizontal="left" vertical="center"/>
      <protection locked="0"/>
    </xf>
    <xf numFmtId="0" fontId="25" fillId="30" borderId="50" xfId="0" applyFont="1" applyFill="1" applyBorder="1" applyAlignment="1" applyProtection="1">
      <alignment horizontal="center" vertical="center"/>
      <protection locked="0"/>
    </xf>
    <xf numFmtId="0" fontId="25" fillId="30" borderId="51" xfId="0" applyFont="1" applyFill="1" applyBorder="1" applyAlignment="1" applyProtection="1">
      <alignment horizontal="center" vertical="center"/>
      <protection locked="0"/>
    </xf>
    <xf numFmtId="0" fontId="25" fillId="30" borderId="43" xfId="0" applyFont="1" applyFill="1" applyBorder="1" applyAlignment="1" applyProtection="1">
      <alignment horizontal="center" vertical="center"/>
      <protection locked="0"/>
    </xf>
    <xf numFmtId="0" fontId="25" fillId="30" borderId="42" xfId="0" applyFont="1" applyFill="1" applyBorder="1" applyAlignment="1" applyProtection="1">
      <alignment horizontal="center" vertical="center"/>
      <protection locked="0"/>
    </xf>
    <xf numFmtId="0" fontId="25" fillId="30" borderId="15" xfId="0" applyFont="1" applyFill="1" applyBorder="1" applyAlignment="1" applyProtection="1">
      <alignment horizontal="center" vertical="center"/>
      <protection locked="0"/>
    </xf>
    <xf numFmtId="0" fontId="25" fillId="30" borderId="52" xfId="0" applyFont="1" applyFill="1" applyBorder="1" applyAlignment="1" applyProtection="1">
      <alignment horizontal="center" vertical="center"/>
      <protection locked="0"/>
    </xf>
    <xf numFmtId="0" fontId="25" fillId="30" borderId="53" xfId="0" applyFont="1" applyFill="1" applyBorder="1" applyAlignment="1" applyProtection="1">
      <alignment horizontal="center" vertical="center"/>
      <protection locked="0"/>
    </xf>
    <xf numFmtId="0" fontId="25" fillId="30" borderId="54" xfId="0" applyFont="1" applyFill="1" applyBorder="1" applyAlignment="1" applyProtection="1">
      <alignment horizontal="center" vertical="center"/>
      <protection locked="0"/>
    </xf>
    <xf numFmtId="0" fontId="25" fillId="30" borderId="55" xfId="0" applyFont="1" applyFill="1" applyBorder="1" applyAlignment="1" applyProtection="1">
      <alignment horizontal="center" vertical="center"/>
      <protection locked="0"/>
    </xf>
    <xf numFmtId="0" fontId="48" fillId="30" borderId="25" xfId="66" applyFont="1" applyFill="1" applyBorder="1" applyAlignment="1" applyProtection="1">
      <alignment horizontal="left" vertical="top" wrapText="1"/>
      <protection locked="0"/>
    </xf>
    <xf numFmtId="0" fontId="25" fillId="30" borderId="56" xfId="0" applyFont="1" applyFill="1" applyBorder="1" applyAlignment="1" applyProtection="1">
      <alignment horizontal="center" vertical="center"/>
      <protection locked="0"/>
    </xf>
    <xf numFmtId="0" fontId="25" fillId="30" borderId="30" xfId="0" applyFont="1" applyFill="1" applyBorder="1" applyAlignment="1" applyProtection="1">
      <alignment horizontal="center" vertical="center"/>
      <protection locked="0"/>
    </xf>
    <xf numFmtId="0" fontId="25" fillId="30" borderId="22" xfId="0" applyFont="1" applyFill="1" applyBorder="1" applyAlignment="1" applyProtection="1">
      <alignment horizontal="center" vertical="center"/>
      <protection locked="0"/>
    </xf>
    <xf numFmtId="0" fontId="25" fillId="30" borderId="25" xfId="0" applyFont="1" applyFill="1" applyBorder="1" applyAlignment="1" applyProtection="1">
      <alignment horizontal="center" vertical="center"/>
      <protection locked="0"/>
    </xf>
    <xf numFmtId="188" fontId="25" fillId="30" borderId="36" xfId="0" applyNumberFormat="1" applyFont="1" applyFill="1" applyBorder="1" applyAlignment="1" applyProtection="1">
      <alignment horizontal="center" vertical="center"/>
      <protection locked="0"/>
    </xf>
    <xf numFmtId="188" fontId="25" fillId="30" borderId="37" xfId="0" applyNumberFormat="1" applyFont="1" applyFill="1" applyBorder="1" applyAlignment="1" applyProtection="1">
      <alignment horizontal="center" vertical="center"/>
      <protection locked="0"/>
    </xf>
    <xf numFmtId="188" fontId="25" fillId="30" borderId="55" xfId="0" applyNumberFormat="1" applyFont="1" applyFill="1" applyBorder="1" applyAlignment="1" applyProtection="1">
      <alignment horizontal="center" vertical="center"/>
      <protection locked="0"/>
    </xf>
    <xf numFmtId="188" fontId="25" fillId="30" borderId="23" xfId="0" applyNumberFormat="1" applyFont="1" applyFill="1" applyBorder="1" applyAlignment="1" applyProtection="1">
      <alignment horizontal="center" vertical="center"/>
      <protection locked="0"/>
    </xf>
    <xf numFmtId="0" fontId="4" fillId="31" borderId="13" xfId="0" applyFont="1" applyFill="1" applyBorder="1" applyAlignment="1" applyProtection="1">
      <alignment horizontal="center"/>
      <protection locked="0"/>
    </xf>
    <xf numFmtId="0" fontId="4" fillId="31" borderId="14" xfId="0" applyFont="1" applyFill="1" applyBorder="1" applyAlignment="1" applyProtection="1">
      <alignment horizontal="center"/>
      <protection locked="0"/>
    </xf>
    <xf numFmtId="0" fontId="4" fillId="31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65" applyFont="1" applyAlignment="1" applyProtection="1">
      <alignment vertical="top"/>
      <protection/>
    </xf>
    <xf numFmtId="0" fontId="34" fillId="0" borderId="0" xfId="65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4" fillId="0" borderId="0" xfId="65" applyFont="1" applyBorder="1" applyAlignment="1" applyProtection="1">
      <alignment horizontal="center"/>
      <protection/>
    </xf>
    <xf numFmtId="0" fontId="23" fillId="0" borderId="57" xfId="65" applyFont="1" applyFill="1" applyBorder="1" applyAlignment="1" applyProtection="1">
      <alignment horizontal="center" vertical="center"/>
      <protection/>
    </xf>
    <xf numFmtId="0" fontId="30" fillId="0" borderId="23" xfId="65" applyFont="1" applyFill="1" applyBorder="1" applyAlignment="1" applyProtection="1">
      <alignment horizontal="center" vertical="center"/>
      <protection/>
    </xf>
    <xf numFmtId="0" fontId="30" fillId="0" borderId="24" xfId="65" applyFont="1" applyFill="1" applyBorder="1" applyAlignment="1" applyProtection="1">
      <alignment horizontal="center" vertical="center"/>
      <protection/>
    </xf>
    <xf numFmtId="0" fontId="30" fillId="0" borderId="25" xfId="65" applyFont="1" applyFill="1" applyBorder="1" applyAlignment="1" applyProtection="1">
      <alignment horizontal="center" vertical="center"/>
      <protection/>
    </xf>
    <xf numFmtId="0" fontId="36" fillId="0" borderId="57" xfId="65" applyFont="1" applyFill="1" applyBorder="1" applyAlignment="1" applyProtection="1">
      <alignment horizontal="center" vertical="center"/>
      <protection/>
    </xf>
    <xf numFmtId="0" fontId="30" fillId="0" borderId="58" xfId="65" applyFont="1" applyFill="1" applyBorder="1" applyAlignment="1" applyProtection="1">
      <alignment horizontal="center" vertical="center"/>
      <protection/>
    </xf>
    <xf numFmtId="0" fontId="28" fillId="0" borderId="35" xfId="65" applyFont="1" applyFill="1" applyBorder="1" applyAlignment="1" applyProtection="1">
      <alignment horizontal="center" vertical="center"/>
      <protection/>
    </xf>
    <xf numFmtId="0" fontId="28" fillId="0" borderId="59" xfId="65" applyFont="1" applyFill="1" applyBorder="1" applyAlignment="1" applyProtection="1">
      <alignment horizontal="center" vertical="center"/>
      <protection/>
    </xf>
    <xf numFmtId="0" fontId="28" fillId="0" borderId="60" xfId="65" applyFont="1" applyFill="1" applyBorder="1" applyAlignment="1" applyProtection="1">
      <alignment horizontal="center" vertical="center"/>
      <protection/>
    </xf>
    <xf numFmtId="0" fontId="28" fillId="0" borderId="57" xfId="65" applyFont="1" applyFill="1" applyBorder="1" applyAlignment="1" applyProtection="1">
      <alignment horizontal="center" vertical="center"/>
      <protection/>
    </xf>
    <xf numFmtId="0" fontId="2" fillId="0" borderId="35" xfId="65" applyFont="1" applyFill="1" applyBorder="1" applyAlignment="1" applyProtection="1">
      <alignment horizontal="center" vertical="center"/>
      <protection/>
    </xf>
    <xf numFmtId="0" fontId="2" fillId="0" borderId="59" xfId="65" applyFont="1" applyFill="1" applyBorder="1" applyAlignment="1" applyProtection="1">
      <alignment horizontal="center" vertical="center"/>
      <protection/>
    </xf>
    <xf numFmtId="0" fontId="2" fillId="0" borderId="60" xfId="65" applyFont="1" applyFill="1" applyBorder="1" applyAlignment="1" applyProtection="1">
      <alignment horizontal="center" vertical="center"/>
      <protection/>
    </xf>
    <xf numFmtId="0" fontId="30" fillId="0" borderId="61" xfId="65" applyFont="1" applyFill="1" applyBorder="1" applyAlignment="1" applyProtection="1">
      <alignment horizontal="center" vertical="center"/>
      <protection/>
    </xf>
    <xf numFmtId="0" fontId="28" fillId="0" borderId="13" xfId="65" applyFont="1" applyFill="1" applyBorder="1" applyAlignment="1" applyProtection="1">
      <alignment horizontal="center" vertical="center"/>
      <protection/>
    </xf>
    <xf numFmtId="0" fontId="28" fillId="0" borderId="14" xfId="65" applyFont="1" applyFill="1" applyBorder="1" applyAlignment="1" applyProtection="1">
      <alignment horizontal="center" vertical="center"/>
      <protection/>
    </xf>
    <xf numFmtId="0" fontId="28" fillId="0" borderId="15" xfId="65" applyFont="1" applyFill="1" applyBorder="1" applyAlignment="1" applyProtection="1">
      <alignment horizontal="center" vertical="center"/>
      <protection/>
    </xf>
    <xf numFmtId="0" fontId="2" fillId="0" borderId="13" xfId="65" applyFont="1" applyFill="1" applyBorder="1" applyAlignment="1" applyProtection="1">
      <alignment horizontal="center" vertical="center"/>
      <protection/>
    </xf>
    <xf numFmtId="0" fontId="2" fillId="0" borderId="42" xfId="65" applyFont="1" applyFill="1" applyBorder="1" applyAlignment="1" applyProtection="1">
      <alignment horizontal="center" vertical="center"/>
      <protection/>
    </xf>
    <xf numFmtId="0" fontId="2" fillId="0" borderId="41" xfId="65" applyFont="1" applyFill="1" applyBorder="1" applyAlignment="1" applyProtection="1">
      <alignment horizontal="center" vertical="center"/>
      <protection/>
    </xf>
    <xf numFmtId="0" fontId="30" fillId="0" borderId="62" xfId="65" applyFont="1" applyFill="1" applyBorder="1" applyAlignment="1" applyProtection="1">
      <alignment horizontal="center" vertical="center"/>
      <protection/>
    </xf>
    <xf numFmtId="0" fontId="28" fillId="0" borderId="23" xfId="65" applyFont="1" applyFill="1" applyBorder="1" applyAlignment="1" applyProtection="1">
      <alignment horizontal="center" vertical="center"/>
      <protection/>
    </xf>
    <xf numFmtId="0" fontId="28" fillId="0" borderId="24" xfId="65" applyFont="1" applyFill="1" applyBorder="1" applyAlignment="1" applyProtection="1">
      <alignment horizontal="center" vertical="center"/>
      <protection/>
    </xf>
    <xf numFmtId="0" fontId="28" fillId="0" borderId="25" xfId="65" applyFont="1" applyFill="1" applyBorder="1" applyAlignment="1" applyProtection="1">
      <alignment horizontal="center" vertical="center"/>
      <protection/>
    </xf>
    <xf numFmtId="0" fontId="2" fillId="0" borderId="23" xfId="65" applyFont="1" applyFill="1" applyBorder="1" applyAlignment="1" applyProtection="1">
      <alignment horizontal="center" vertical="center"/>
      <protection/>
    </xf>
    <xf numFmtId="0" fontId="2" fillId="0" borderId="63" xfId="65" applyFont="1" applyFill="1" applyBorder="1" applyAlignment="1" applyProtection="1">
      <alignment horizontal="center" vertical="center"/>
      <protection/>
    </xf>
    <xf numFmtId="0" fontId="2" fillId="0" borderId="31" xfId="65" applyFont="1" applyFill="1" applyBorder="1" applyAlignment="1" applyProtection="1">
      <alignment horizontal="center" vertical="center"/>
      <protection/>
    </xf>
    <xf numFmtId="0" fontId="40" fillId="0" borderId="23" xfId="65" applyFont="1" applyFill="1" applyBorder="1" applyAlignment="1" applyProtection="1">
      <alignment horizontal="center" vertical="center"/>
      <protection/>
    </xf>
    <xf numFmtId="0" fontId="23" fillId="0" borderId="0" xfId="65" applyFont="1" applyFill="1" applyAlignment="1" applyProtection="1">
      <alignment horizontal="left" vertical="center"/>
      <protection/>
    </xf>
    <xf numFmtId="0" fontId="27" fillId="0" borderId="0" xfId="65" applyFont="1" applyFill="1" applyAlignment="1" applyProtection="1">
      <alignment horizontal="center" vertical="center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3" fillId="0" borderId="0" xfId="65" applyFont="1" applyFill="1" applyAlignment="1" applyProtection="1">
      <alignment vertical="top" wrapText="1"/>
      <protection/>
    </xf>
    <xf numFmtId="0" fontId="28" fillId="0" borderId="14" xfId="65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65" applyAlignment="1" applyProtection="1">
      <alignment horizont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6" fillId="0" borderId="0" xfId="65" applyFont="1" applyAlignment="1" applyProtection="1">
      <alignment horizontal="center" vertical="center"/>
      <protection/>
    </xf>
    <xf numFmtId="0" fontId="28" fillId="30" borderId="35" xfId="65" applyFont="1" applyFill="1" applyBorder="1" applyAlignment="1" applyProtection="1">
      <alignment horizontal="center" vertical="center"/>
      <protection locked="0"/>
    </xf>
    <xf numFmtId="0" fontId="28" fillId="30" borderId="59" xfId="65" applyFont="1" applyFill="1" applyBorder="1" applyAlignment="1" applyProtection="1">
      <alignment horizontal="center" vertical="center"/>
      <protection locked="0"/>
    </xf>
    <xf numFmtId="0" fontId="28" fillId="30" borderId="60" xfId="65" applyFont="1" applyFill="1" applyBorder="1" applyAlignment="1" applyProtection="1">
      <alignment horizontal="center" vertical="center"/>
      <protection locked="0"/>
    </xf>
    <xf numFmtId="0" fontId="28" fillId="30" borderId="13" xfId="65" applyFont="1" applyFill="1" applyBorder="1" applyAlignment="1" applyProtection="1">
      <alignment horizontal="center" vertical="center"/>
      <protection locked="0"/>
    </xf>
    <xf numFmtId="0" fontId="28" fillId="30" borderId="14" xfId="65" applyFont="1" applyFill="1" applyBorder="1" applyAlignment="1" applyProtection="1">
      <alignment horizontal="center" vertical="center"/>
      <protection locked="0"/>
    </xf>
    <xf numFmtId="0" fontId="28" fillId="30" borderId="15" xfId="65" applyFont="1" applyFill="1" applyBorder="1" applyAlignment="1" applyProtection="1">
      <alignment horizontal="center" vertical="center"/>
      <protection locked="0"/>
    </xf>
    <xf numFmtId="0" fontId="28" fillId="30" borderId="23" xfId="65" applyFont="1" applyFill="1" applyBorder="1" applyAlignment="1" applyProtection="1">
      <alignment horizontal="center" vertical="center"/>
      <protection locked="0"/>
    </xf>
    <xf numFmtId="0" fontId="28" fillId="30" borderId="24" xfId="65" applyFont="1" applyFill="1" applyBorder="1" applyAlignment="1" applyProtection="1">
      <alignment horizontal="center" vertical="center"/>
      <protection locked="0"/>
    </xf>
    <xf numFmtId="0" fontId="28" fillId="30" borderId="25" xfId="65" applyFont="1" applyFill="1" applyBorder="1" applyAlignment="1" applyProtection="1">
      <alignment horizontal="center" vertical="center"/>
      <protection locked="0"/>
    </xf>
    <xf numFmtId="0" fontId="28" fillId="30" borderId="24" xfId="65" applyFont="1" applyFill="1" applyBorder="1" applyAlignment="1" applyProtection="1">
      <alignment horizontal="center" vertical="center" wrapText="1"/>
      <protection locked="0"/>
    </xf>
    <xf numFmtId="0" fontId="28" fillId="30" borderId="25" xfId="65" applyFont="1" applyFill="1" applyBorder="1" applyAlignment="1" applyProtection="1">
      <alignment horizontal="center" vertical="center" wrapText="1"/>
      <protection locked="0"/>
    </xf>
    <xf numFmtId="0" fontId="28" fillId="30" borderId="23" xfId="65" applyFont="1" applyFill="1" applyBorder="1" applyAlignment="1" applyProtection="1">
      <alignment horizontal="center" vertical="center" wrapText="1"/>
      <protection locked="0"/>
    </xf>
    <xf numFmtId="188" fontId="25" fillId="30" borderId="40" xfId="0" applyNumberFormat="1" applyFont="1" applyFill="1" applyBorder="1" applyAlignment="1" applyProtection="1">
      <alignment horizontal="center" vertical="center"/>
      <protection locked="0"/>
    </xf>
    <xf numFmtId="188" fontId="25" fillId="30" borderId="42" xfId="0" applyNumberFormat="1" applyFont="1" applyFill="1" applyBorder="1" applyAlignment="1" applyProtection="1">
      <alignment horizontal="center" vertical="center"/>
      <protection locked="0"/>
    </xf>
    <xf numFmtId="188" fontId="25" fillId="30" borderId="41" xfId="0" applyNumberFormat="1" applyFont="1" applyFill="1" applyBorder="1" applyAlignment="1" applyProtection="1">
      <alignment horizontal="center" vertical="center"/>
      <protection locked="0"/>
    </xf>
    <xf numFmtId="188" fontId="33" fillId="0" borderId="14" xfId="66" applyNumberFormat="1" applyFont="1" applyFill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1" fontId="33" fillId="0" borderId="14" xfId="66" applyNumberFormat="1" applyFont="1" applyFill="1" applyBorder="1" applyAlignment="1" applyProtection="1">
      <alignment horizontal="center" vertical="center"/>
      <protection/>
    </xf>
    <xf numFmtId="0" fontId="3" fillId="0" borderId="14" xfId="66" applyFont="1" applyFill="1" applyBorder="1" applyAlignment="1" applyProtection="1">
      <alignment horizontal="center" vertical="center"/>
      <protection/>
    </xf>
    <xf numFmtId="0" fontId="3" fillId="0" borderId="15" xfId="66" applyFont="1" applyFill="1" applyBorder="1" applyAlignment="1" applyProtection="1">
      <alignment horizontal="center" vertical="center"/>
      <protection/>
    </xf>
    <xf numFmtId="49" fontId="3" fillId="0" borderId="22" xfId="66" applyNumberFormat="1" applyFont="1" applyFill="1" applyBorder="1" applyAlignment="1" applyProtection="1">
      <alignment horizontal="center" vertical="center" wrapText="1"/>
      <protection/>
    </xf>
    <xf numFmtId="0" fontId="3" fillId="0" borderId="22" xfId="66" applyNumberFormat="1" applyFont="1" applyFill="1" applyBorder="1" applyAlignment="1" applyProtection="1">
      <alignment horizontal="center" vertical="center"/>
      <protection/>
    </xf>
    <xf numFmtId="0" fontId="3" fillId="0" borderId="22" xfId="66" applyFont="1" applyFill="1" applyBorder="1" applyAlignment="1" applyProtection="1">
      <alignment horizontal="center" vertical="center"/>
      <protection/>
    </xf>
    <xf numFmtId="0" fontId="24" fillId="0" borderId="22" xfId="66" applyFont="1" applyFill="1" applyBorder="1" applyAlignment="1" applyProtection="1">
      <alignment horizontal="center" vertical="center"/>
      <protection/>
    </xf>
    <xf numFmtId="1" fontId="24" fillId="0" borderId="24" xfId="66" applyNumberFormat="1" applyFont="1" applyFill="1" applyBorder="1" applyAlignment="1" applyProtection="1">
      <alignment horizontal="center" vertical="center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49" fontId="3" fillId="0" borderId="25" xfId="66" applyNumberFormat="1" applyFont="1" applyFill="1" applyBorder="1" applyAlignment="1" applyProtection="1">
      <alignment horizontal="center" vertical="center" wrapText="1"/>
      <protection/>
    </xf>
    <xf numFmtId="0" fontId="2" fillId="0" borderId="64" xfId="67" applyFont="1" applyFill="1" applyBorder="1" applyAlignment="1" applyProtection="1">
      <alignment vertical="top"/>
      <protection/>
    </xf>
    <xf numFmtId="0" fontId="31" fillId="0" borderId="0" xfId="66" applyFont="1" applyFill="1" applyBorder="1" applyAlignment="1" applyProtection="1">
      <alignment/>
      <protection/>
    </xf>
    <xf numFmtId="188" fontId="31" fillId="0" borderId="0" xfId="66" applyNumberFormat="1" applyFont="1" applyFill="1" applyBorder="1" applyAlignment="1" applyProtection="1">
      <alignment/>
      <protection/>
    </xf>
    <xf numFmtId="1" fontId="31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0" fontId="31" fillId="0" borderId="0" xfId="66" applyFont="1" applyFill="1" applyBorder="1" applyProtection="1">
      <alignment/>
      <protection/>
    </xf>
    <xf numFmtId="49" fontId="25" fillId="0" borderId="59" xfId="66" applyNumberFormat="1" applyFont="1" applyFill="1" applyBorder="1" applyAlignment="1" applyProtection="1">
      <alignment horizontal="center" vertical="center" wrapText="1"/>
      <protection/>
    </xf>
    <xf numFmtId="0" fontId="25" fillId="0" borderId="14" xfId="66" applyNumberFormat="1" applyFont="1" applyFill="1" applyBorder="1" applyAlignment="1" applyProtection="1">
      <alignment horizontal="center" vertical="center" wrapText="1"/>
      <protection/>
    </xf>
    <xf numFmtId="188" fontId="25" fillId="0" borderId="14" xfId="66" applyNumberFormat="1" applyFont="1" applyFill="1" applyBorder="1" applyAlignment="1" applyProtection="1">
      <alignment horizontal="center" vertical="center" wrapText="1"/>
      <protection/>
    </xf>
    <xf numFmtId="0" fontId="38" fillId="0" borderId="37" xfId="0" applyFont="1" applyFill="1" applyBorder="1" applyAlignment="1" applyProtection="1">
      <alignment horizontal="center" vertical="center"/>
      <protection/>
    </xf>
    <xf numFmtId="0" fontId="38" fillId="0" borderId="24" xfId="0" applyFont="1" applyFill="1" applyBorder="1" applyAlignment="1" applyProtection="1">
      <alignment horizontal="center" vertical="center"/>
      <protection/>
    </xf>
    <xf numFmtId="0" fontId="30" fillId="0" borderId="0" xfId="66" applyFont="1" applyFill="1" applyBorder="1" applyProtection="1">
      <alignment/>
      <protection/>
    </xf>
    <xf numFmtId="0" fontId="1" fillId="0" borderId="0" xfId="66" applyFont="1" applyProtection="1">
      <alignment/>
      <protection/>
    </xf>
    <xf numFmtId="0" fontId="1" fillId="0" borderId="0" xfId="66" applyFont="1" applyProtection="1">
      <alignment/>
      <protection/>
    </xf>
    <xf numFmtId="0" fontId="1" fillId="0" borderId="0" xfId="66" applyFont="1" applyFill="1" applyProtection="1">
      <alignment/>
      <protection/>
    </xf>
    <xf numFmtId="49" fontId="34" fillId="30" borderId="0" xfId="57" applyNumberFormat="1" applyFont="1" applyFill="1" applyBorder="1" applyAlignment="1" applyProtection="1">
      <alignment vertical="top" wrapText="1"/>
      <protection locked="0"/>
    </xf>
    <xf numFmtId="0" fontId="34" fillId="30" borderId="0" xfId="66" applyFont="1" applyFill="1" applyBorder="1" applyAlignment="1" applyProtection="1">
      <alignment horizontal="left" vertical="top" wrapText="1"/>
      <protection locked="0"/>
    </xf>
    <xf numFmtId="1" fontId="34" fillId="30" borderId="0" xfId="66" applyNumberFormat="1" applyFont="1" applyFill="1" applyBorder="1" applyAlignment="1" applyProtection="1">
      <alignment wrapText="1"/>
      <protection locked="0"/>
    </xf>
    <xf numFmtId="0" fontId="34" fillId="30" borderId="0" xfId="66" applyFont="1" applyFill="1" applyBorder="1" applyAlignment="1" applyProtection="1">
      <alignment wrapText="1"/>
      <protection locked="0"/>
    </xf>
    <xf numFmtId="0" fontId="34" fillId="30" borderId="0" xfId="66" applyFont="1" applyFill="1" applyBorder="1" applyAlignment="1" applyProtection="1">
      <alignment/>
      <protection locked="0"/>
    </xf>
    <xf numFmtId="188" fontId="34" fillId="30" borderId="0" xfId="66" applyNumberFormat="1" applyFont="1" applyFill="1" applyBorder="1" applyAlignment="1" applyProtection="1">
      <alignment/>
      <protection locked="0"/>
    </xf>
    <xf numFmtId="1" fontId="34" fillId="30" borderId="0" xfId="66" applyNumberFormat="1" applyFont="1" applyFill="1" applyBorder="1" applyAlignment="1" applyProtection="1">
      <alignment/>
      <protection locked="0"/>
    </xf>
    <xf numFmtId="49" fontId="27" fillId="30" borderId="0" xfId="67" applyNumberFormat="1" applyFont="1" applyFill="1" applyBorder="1" applyAlignment="1" applyProtection="1">
      <alignment vertical="top"/>
      <protection locked="0"/>
    </xf>
    <xf numFmtId="0" fontId="27" fillId="30" borderId="0" xfId="66" applyFont="1" applyFill="1" applyProtection="1">
      <alignment/>
      <protection locked="0"/>
    </xf>
    <xf numFmtId="0" fontId="27" fillId="30" borderId="0" xfId="67" applyFont="1" applyFill="1" applyBorder="1" applyProtection="1">
      <alignment/>
      <protection locked="0"/>
    </xf>
    <xf numFmtId="0" fontId="27" fillId="30" borderId="0" xfId="67" applyFont="1" applyFill="1" applyBorder="1" applyAlignment="1" applyProtection="1">
      <alignment/>
      <protection locked="0"/>
    </xf>
    <xf numFmtId="0" fontId="27" fillId="30" borderId="50" xfId="67" applyFont="1" applyFill="1" applyBorder="1" applyAlignment="1" applyProtection="1">
      <alignment/>
      <protection locked="0"/>
    </xf>
    <xf numFmtId="0" fontId="34" fillId="30" borderId="50" xfId="66" applyFont="1" applyFill="1" applyBorder="1" applyAlignment="1" applyProtection="1">
      <alignment vertical="center"/>
      <protection locked="0"/>
    </xf>
    <xf numFmtId="0" fontId="27" fillId="30" borderId="0" xfId="66" applyFont="1" applyFill="1" applyAlignment="1" applyProtection="1">
      <alignment vertical="center"/>
      <protection locked="0"/>
    </xf>
    <xf numFmtId="0" fontId="27" fillId="30" borderId="0" xfId="66" applyFont="1" applyFill="1" applyAlignment="1" applyProtection="1">
      <alignment wrapText="1"/>
      <protection locked="0"/>
    </xf>
    <xf numFmtId="0" fontId="27" fillId="30" borderId="0" xfId="66" applyFont="1" applyFill="1" applyAlignment="1" applyProtection="1">
      <alignment/>
      <protection locked="0"/>
    </xf>
    <xf numFmtId="0" fontId="27" fillId="30" borderId="50" xfId="66" applyFont="1" applyFill="1" applyBorder="1" applyAlignment="1" applyProtection="1">
      <alignment/>
      <protection locked="0"/>
    </xf>
    <xf numFmtId="0" fontId="1" fillId="30" borderId="0" xfId="66" applyFont="1" applyFill="1" applyProtection="1">
      <alignment/>
      <protection locked="0"/>
    </xf>
    <xf numFmtId="0" fontId="27" fillId="30" borderId="0" xfId="66" applyFont="1" applyFill="1" applyAlignment="1" applyProtection="1">
      <alignment horizontal="left" vertical="top"/>
      <protection locked="0"/>
    </xf>
    <xf numFmtId="0" fontId="39" fillId="0" borderId="28" xfId="0" applyFont="1" applyFill="1" applyBorder="1" applyAlignment="1" applyProtection="1">
      <alignment horizontal="center" vertical="center"/>
      <protection/>
    </xf>
    <xf numFmtId="0" fontId="24" fillId="0" borderId="14" xfId="66" applyFont="1" applyFill="1" applyBorder="1" applyAlignment="1" applyProtection="1">
      <alignment horizontal="center" vertical="center" wrapText="1"/>
      <protection/>
    </xf>
    <xf numFmtId="1" fontId="24" fillId="0" borderId="14" xfId="66" applyNumberFormat="1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left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left" vertical="center"/>
      <protection/>
    </xf>
    <xf numFmtId="0" fontId="34" fillId="0" borderId="0" xfId="65" applyFont="1" applyAlignment="1" applyProtection="1">
      <alignment/>
      <protection/>
    </xf>
    <xf numFmtId="0" fontId="28" fillId="0" borderId="0" xfId="65" applyFont="1" applyFill="1" applyBorder="1" applyAlignment="1" applyProtection="1">
      <alignment/>
      <protection locked="0"/>
    </xf>
    <xf numFmtId="0" fontId="34" fillId="0" borderId="0" xfId="65" applyFont="1" applyFill="1" applyBorder="1" applyAlignment="1" applyProtection="1">
      <alignment wrapText="1"/>
      <protection locked="0"/>
    </xf>
    <xf numFmtId="0" fontId="25" fillId="0" borderId="65" xfId="0" applyFont="1" applyFill="1" applyBorder="1" applyAlignment="1" applyProtection="1">
      <alignment horizontal="center" vertical="center"/>
      <protection/>
    </xf>
    <xf numFmtId="0" fontId="25" fillId="0" borderId="66" xfId="0" applyFont="1" applyFill="1" applyBorder="1" applyAlignment="1" applyProtection="1">
      <alignment horizontal="center" vertical="center"/>
      <protection/>
    </xf>
    <xf numFmtId="0" fontId="25" fillId="0" borderId="67" xfId="0" applyFont="1" applyFill="1" applyBorder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/>
      <protection/>
    </xf>
    <xf numFmtId="0" fontId="25" fillId="0" borderId="59" xfId="0" applyFont="1" applyFill="1" applyBorder="1" applyAlignment="1" applyProtection="1">
      <alignment horizontal="center" vertical="center"/>
      <protection/>
    </xf>
    <xf numFmtId="188" fontId="25" fillId="0" borderId="35" xfId="0" applyNumberFormat="1" applyFont="1" applyFill="1" applyBorder="1" applyAlignment="1" applyProtection="1">
      <alignment horizontal="center" vertical="center"/>
      <protection/>
    </xf>
    <xf numFmtId="188" fontId="25" fillId="0" borderId="59" xfId="0" applyNumberFormat="1" applyFont="1" applyFill="1" applyBorder="1" applyAlignment="1" applyProtection="1">
      <alignment horizontal="center" vertical="center"/>
      <protection/>
    </xf>
    <xf numFmtId="188" fontId="25" fillId="0" borderId="60" xfId="0" applyNumberFormat="1" applyFont="1" applyFill="1" applyBorder="1" applyAlignment="1" applyProtection="1">
      <alignment horizontal="center" vertical="center"/>
      <protection/>
    </xf>
    <xf numFmtId="0" fontId="28" fillId="0" borderId="25" xfId="65" applyFont="1" applyFill="1" applyBorder="1" applyAlignment="1" applyProtection="1">
      <alignment horizontal="center" vertical="center" wrapText="1"/>
      <protection/>
    </xf>
    <xf numFmtId="0" fontId="32" fillId="0" borderId="13" xfId="66" applyFont="1" applyFill="1" applyBorder="1" applyAlignment="1" applyProtection="1">
      <alignment horizontal="center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" fontId="24" fillId="0" borderId="24" xfId="66" applyNumberFormat="1" applyFont="1" applyFill="1" applyBorder="1" applyAlignment="1" applyProtection="1">
      <alignment horizontal="center" vertical="center" wrapText="1"/>
      <protection/>
    </xf>
    <xf numFmtId="0" fontId="24" fillId="0" borderId="24" xfId="66" applyFont="1" applyFill="1" applyBorder="1" applyAlignment="1" applyProtection="1">
      <alignment horizontal="center" vertical="center" wrapText="1"/>
      <protection/>
    </xf>
    <xf numFmtId="0" fontId="48" fillId="0" borderId="60" xfId="0" applyFont="1" applyFill="1" applyBorder="1" applyAlignment="1" applyProtection="1">
      <alignment horizontal="left" vertical="top" wrapText="1"/>
      <protection/>
    </xf>
    <xf numFmtId="0" fontId="48" fillId="30" borderId="15" xfId="0" applyFont="1" applyFill="1" applyBorder="1" applyAlignment="1" applyProtection="1">
      <alignment horizontal="left" vertical="top" wrapText="1"/>
      <protection locked="0"/>
    </xf>
    <xf numFmtId="0" fontId="48" fillId="30" borderId="55" xfId="0" applyFont="1" applyFill="1" applyBorder="1" applyAlignment="1" applyProtection="1">
      <alignment horizontal="left" vertical="top" wrapText="1"/>
      <protection locked="0"/>
    </xf>
    <xf numFmtId="0" fontId="25" fillId="0" borderId="14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/>
      <protection/>
    </xf>
    <xf numFmtId="0" fontId="48" fillId="30" borderId="60" xfId="0" applyFont="1" applyFill="1" applyBorder="1" applyAlignment="1" applyProtection="1">
      <alignment horizontal="left" vertical="top" wrapText="1"/>
      <protection locked="0"/>
    </xf>
    <xf numFmtId="0" fontId="25" fillId="30" borderId="65" xfId="0" applyFont="1" applyFill="1" applyBorder="1" applyAlignment="1" applyProtection="1">
      <alignment horizontal="center" vertical="center"/>
      <protection locked="0"/>
    </xf>
    <xf numFmtId="0" fontId="25" fillId="30" borderId="66" xfId="0" applyFont="1" applyFill="1" applyBorder="1" applyAlignment="1" applyProtection="1">
      <alignment horizontal="center" vertical="center"/>
      <protection locked="0"/>
    </xf>
    <xf numFmtId="0" fontId="25" fillId="30" borderId="67" xfId="0" applyFont="1" applyFill="1" applyBorder="1" applyAlignment="1" applyProtection="1">
      <alignment horizontal="center" vertical="center"/>
      <protection locked="0"/>
    </xf>
    <xf numFmtId="0" fontId="25" fillId="30" borderId="60" xfId="0" applyFont="1" applyFill="1" applyBorder="1" applyAlignment="1" applyProtection="1">
      <alignment horizontal="center" vertical="center"/>
      <protection locked="0"/>
    </xf>
    <xf numFmtId="188" fontId="25" fillId="30" borderId="35" xfId="0" applyNumberFormat="1" applyFont="1" applyFill="1" applyBorder="1" applyAlignment="1" applyProtection="1">
      <alignment horizontal="center" vertical="center"/>
      <protection locked="0"/>
    </xf>
    <xf numFmtId="188" fontId="25" fillId="30" borderId="59" xfId="0" applyNumberFormat="1" applyFont="1" applyFill="1" applyBorder="1" applyAlignment="1" applyProtection="1">
      <alignment horizontal="center" vertical="center"/>
      <protection locked="0"/>
    </xf>
    <xf numFmtId="188" fontId="25" fillId="30" borderId="60" xfId="0" applyNumberFormat="1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1" fontId="48" fillId="0" borderId="14" xfId="0" applyNumberFormat="1" applyFont="1" applyFill="1" applyBorder="1" applyAlignment="1" applyProtection="1">
      <alignment horizontal="center" vertical="center"/>
      <protection locked="0"/>
    </xf>
    <xf numFmtId="0" fontId="48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0" xfId="65" applyFont="1" applyFill="1" applyAlignment="1" applyProtection="1">
      <alignment horizontal="left" vertical="top" wrapText="1"/>
      <protection/>
    </xf>
    <xf numFmtId="0" fontId="34" fillId="0" borderId="0" xfId="65" applyFont="1" applyAlignment="1" applyProtection="1">
      <alignment horizontal="left"/>
      <protection/>
    </xf>
    <xf numFmtId="0" fontId="28" fillId="0" borderId="50" xfId="65" applyFont="1" applyFill="1" applyBorder="1" applyAlignment="1" applyProtection="1">
      <alignment horizontal="left"/>
      <protection/>
    </xf>
    <xf numFmtId="0" fontId="28" fillId="0" borderId="26" xfId="65" applyFont="1" applyFill="1" applyBorder="1" applyAlignment="1" applyProtection="1">
      <alignment horizontal="left"/>
      <protection/>
    </xf>
    <xf numFmtId="0" fontId="28" fillId="30" borderId="26" xfId="65" applyFont="1" applyFill="1" applyBorder="1" applyAlignment="1" applyProtection="1">
      <alignment horizontal="left"/>
      <protection locked="0"/>
    </xf>
    <xf numFmtId="49" fontId="29" fillId="0" borderId="68" xfId="65" applyNumberFormat="1" applyFont="1" applyFill="1" applyBorder="1" applyAlignment="1" applyProtection="1">
      <alignment horizontal="center" vertical="center" wrapText="1"/>
      <protection/>
    </xf>
    <xf numFmtId="49" fontId="29" fillId="0" borderId="63" xfId="65" applyNumberFormat="1" applyFont="1" applyFill="1" applyBorder="1" applyAlignment="1" applyProtection="1">
      <alignment horizontal="center" vertical="center" wrapText="1"/>
      <protection/>
    </xf>
    <xf numFmtId="49" fontId="29" fillId="0" borderId="69" xfId="65" applyNumberFormat="1" applyFont="1" applyFill="1" applyBorder="1" applyAlignment="1" applyProtection="1">
      <alignment horizontal="center" vertical="center" wrapText="1"/>
      <protection/>
    </xf>
    <xf numFmtId="49" fontId="29" fillId="0" borderId="31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 applyProtection="1">
      <alignment vertical="top" wrapText="1"/>
      <protection/>
    </xf>
    <xf numFmtId="0" fontId="46" fillId="0" borderId="0" xfId="65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23" fillId="0" borderId="35" xfId="65" applyFont="1" applyFill="1" applyBorder="1" applyAlignment="1" applyProtection="1">
      <alignment horizontal="center" vertical="center"/>
      <protection/>
    </xf>
    <xf numFmtId="0" fontId="23" fillId="0" borderId="59" xfId="65" applyFont="1" applyFill="1" applyBorder="1" applyAlignment="1" applyProtection="1">
      <alignment horizontal="center" vertical="center"/>
      <protection/>
    </xf>
    <xf numFmtId="0" fontId="23" fillId="0" borderId="60" xfId="65" applyFont="1" applyFill="1" applyBorder="1" applyAlignment="1" applyProtection="1">
      <alignment horizontal="center" vertical="center"/>
      <protection/>
    </xf>
    <xf numFmtId="0" fontId="30" fillId="0" borderId="58" xfId="65" applyFont="1" applyFill="1" applyBorder="1" applyAlignment="1" applyProtection="1">
      <alignment horizontal="center" vertical="center" textRotation="90"/>
      <protection/>
    </xf>
    <xf numFmtId="0" fontId="30" fillId="0" borderId="62" xfId="65" applyFont="1" applyFill="1" applyBorder="1" applyAlignment="1" applyProtection="1">
      <alignment horizontal="center" vertical="center" textRotation="90"/>
      <protection/>
    </xf>
    <xf numFmtId="49" fontId="29" fillId="0" borderId="70" xfId="65" applyNumberFormat="1" applyFont="1" applyFill="1" applyBorder="1" applyAlignment="1" applyProtection="1">
      <alignment horizontal="center" vertical="center" wrapText="1"/>
      <protection/>
    </xf>
    <xf numFmtId="49" fontId="29" fillId="0" borderId="71" xfId="65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28" fillId="30" borderId="50" xfId="65" applyFont="1" applyFill="1" applyBorder="1" applyAlignment="1" applyProtection="1">
      <alignment horizontal="left" wrapText="1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28" fillId="30" borderId="50" xfId="65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1" fontId="38" fillId="0" borderId="72" xfId="0" applyNumberFormat="1" applyFont="1" applyBorder="1" applyAlignment="1" applyProtection="1">
      <alignment horizontal="right" vertical="center"/>
      <protection/>
    </xf>
    <xf numFmtId="1" fontId="38" fillId="0" borderId="38" xfId="0" applyNumberFormat="1" applyFont="1" applyBorder="1" applyAlignment="1" applyProtection="1">
      <alignment horizontal="right" vertical="center"/>
      <protection/>
    </xf>
    <xf numFmtId="1" fontId="38" fillId="0" borderId="73" xfId="0" applyNumberFormat="1" applyFont="1" applyBorder="1" applyAlignment="1" applyProtection="1">
      <alignment horizontal="right" vertical="center"/>
      <protection/>
    </xf>
    <xf numFmtId="1" fontId="38" fillId="0" borderId="74" xfId="0" applyNumberFormat="1" applyFont="1" applyBorder="1" applyAlignment="1" applyProtection="1">
      <alignment horizontal="center" vertical="center" textRotation="90"/>
      <protection/>
    </xf>
    <xf numFmtId="1" fontId="38" fillId="0" borderId="75" xfId="0" applyNumberFormat="1" applyFont="1" applyBorder="1" applyAlignment="1" applyProtection="1">
      <alignment horizontal="center" vertical="center" textRotation="90"/>
      <protection/>
    </xf>
    <xf numFmtId="1" fontId="38" fillId="0" borderId="76" xfId="0" applyNumberFormat="1" applyFont="1" applyBorder="1" applyAlignment="1" applyProtection="1">
      <alignment horizontal="center" vertical="center" textRotation="90"/>
      <protection/>
    </xf>
    <xf numFmtId="1" fontId="39" fillId="29" borderId="72" xfId="0" applyNumberFormat="1" applyFont="1" applyFill="1" applyBorder="1" applyAlignment="1" applyProtection="1">
      <alignment horizontal="left" vertical="center"/>
      <protection/>
    </xf>
    <xf numFmtId="1" fontId="39" fillId="29" borderId="38" xfId="0" applyNumberFormat="1" applyFont="1" applyFill="1" applyBorder="1" applyAlignment="1" applyProtection="1">
      <alignment horizontal="left" vertical="center"/>
      <protection/>
    </xf>
    <xf numFmtId="1" fontId="39" fillId="29" borderId="73" xfId="0" applyNumberFormat="1" applyFont="1" applyFill="1" applyBorder="1" applyAlignment="1" applyProtection="1">
      <alignment horizontal="left" vertical="center"/>
      <protection/>
    </xf>
    <xf numFmtId="0" fontId="39" fillId="28" borderId="56" xfId="0" applyNumberFormat="1" applyFont="1" applyFill="1" applyBorder="1" applyAlignment="1" applyProtection="1">
      <alignment horizontal="center" vertical="center"/>
      <protection/>
    </xf>
    <xf numFmtId="0" fontId="39" fillId="28" borderId="30" xfId="0" applyNumberFormat="1" applyFont="1" applyFill="1" applyBorder="1" applyAlignment="1" applyProtection="1">
      <alignment horizontal="center" vertical="center"/>
      <protection/>
    </xf>
    <xf numFmtId="0" fontId="39" fillId="28" borderId="22" xfId="0" applyNumberFormat="1" applyFont="1" applyFill="1" applyBorder="1" applyAlignment="1" applyProtection="1">
      <alignment horizontal="center" vertical="center"/>
      <protection/>
    </xf>
    <xf numFmtId="0" fontId="39" fillId="0" borderId="28" xfId="0" applyFont="1" applyFill="1" applyBorder="1" applyAlignment="1" applyProtection="1">
      <alignment horizontal="center" vertical="center"/>
      <protection/>
    </xf>
    <xf numFmtId="0" fontId="39" fillId="28" borderId="17" xfId="0" applyNumberFormat="1" applyFont="1" applyFill="1" applyBorder="1" applyAlignment="1" applyProtection="1">
      <alignment horizontal="center" vertical="center"/>
      <protection/>
    </xf>
    <xf numFmtId="0" fontId="39" fillId="28" borderId="38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wrapText="1"/>
      <protection/>
    </xf>
    <xf numFmtId="1" fontId="3" fillId="0" borderId="26" xfId="0" applyNumberFormat="1" applyFont="1" applyFill="1" applyBorder="1" applyAlignment="1" applyProtection="1">
      <alignment horizontal="center" wrapText="1"/>
      <protection/>
    </xf>
    <xf numFmtId="1" fontId="3" fillId="0" borderId="27" xfId="0" applyNumberFormat="1" applyFont="1" applyFill="1" applyBorder="1" applyAlignment="1" applyProtection="1">
      <alignment horizontal="center" wrapText="1"/>
      <protection/>
    </xf>
    <xf numFmtId="1" fontId="3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3" fillId="0" borderId="24" xfId="0" applyNumberFormat="1" applyFont="1" applyFill="1" applyBorder="1" applyAlignment="1" applyProtection="1">
      <alignment horizontal="center" vertical="justify" textRotation="90" wrapText="1"/>
      <protection/>
    </xf>
    <xf numFmtId="49" fontId="39" fillId="0" borderId="77" xfId="0" applyNumberFormat="1" applyFont="1" applyFill="1" applyBorder="1" applyAlignment="1" applyProtection="1">
      <alignment horizontal="left" vertical="center"/>
      <protection/>
    </xf>
    <xf numFmtId="49" fontId="39" fillId="0" borderId="65" xfId="0" applyNumberFormat="1" applyFont="1" applyFill="1" applyBorder="1" applyAlignment="1" applyProtection="1">
      <alignment horizontal="left" vertical="center"/>
      <protection/>
    </xf>
    <xf numFmtId="49" fontId="39" fillId="0" borderId="29" xfId="0" applyNumberFormat="1" applyFont="1" applyFill="1" applyBorder="1" applyAlignment="1" applyProtection="1">
      <alignment horizontal="left" vertical="center"/>
      <protection/>
    </xf>
    <xf numFmtId="49" fontId="39" fillId="0" borderId="78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textRotation="90" wrapText="1"/>
      <protection/>
    </xf>
    <xf numFmtId="1" fontId="4" fillId="0" borderId="23" xfId="0" applyNumberFormat="1" applyFont="1" applyFill="1" applyBorder="1" applyAlignment="1" applyProtection="1">
      <alignment horizontal="center" textRotation="90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textRotation="90"/>
      <protection/>
    </xf>
    <xf numFmtId="0" fontId="4" fillId="0" borderId="24" xfId="0" applyFont="1" applyFill="1" applyBorder="1" applyAlignment="1" applyProtection="1">
      <alignment horizontal="center" textRotation="90"/>
      <protection/>
    </xf>
    <xf numFmtId="0" fontId="25" fillId="0" borderId="57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 applyProtection="1">
      <alignment horizontal="center" vertical="center"/>
      <protection/>
    </xf>
    <xf numFmtId="0" fontId="45" fillId="0" borderId="72" xfId="0" applyFont="1" applyFill="1" applyBorder="1" applyAlignment="1" applyProtection="1">
      <alignment horizontal="center" vertical="center"/>
      <protection/>
    </xf>
    <xf numFmtId="0" fontId="45" fillId="0" borderId="38" xfId="0" applyFont="1" applyFill="1" applyBorder="1" applyAlignment="1" applyProtection="1">
      <alignment horizontal="center" vertical="center"/>
      <protection/>
    </xf>
    <xf numFmtId="0" fontId="45" fillId="0" borderId="73" xfId="0" applyFont="1" applyFill="1" applyBorder="1" applyAlignment="1" applyProtection="1">
      <alignment horizontal="center" vertical="center"/>
      <protection/>
    </xf>
    <xf numFmtId="0" fontId="39" fillId="29" borderId="72" xfId="0" applyNumberFormat="1" applyFont="1" applyFill="1" applyBorder="1" applyAlignment="1" applyProtection="1">
      <alignment horizontal="center" vertical="center"/>
      <protection/>
    </xf>
    <xf numFmtId="0" fontId="39" fillId="29" borderId="38" xfId="0" applyNumberFormat="1" applyFont="1" applyFill="1" applyBorder="1" applyAlignment="1" applyProtection="1">
      <alignment horizontal="center" vertical="center"/>
      <protection/>
    </xf>
    <xf numFmtId="0" fontId="39" fillId="29" borderId="73" xfId="0" applyNumberFormat="1" applyFont="1" applyFill="1" applyBorder="1" applyAlignment="1" applyProtection="1">
      <alignment horizontal="center" vertical="center"/>
      <protection/>
    </xf>
    <xf numFmtId="0" fontId="39" fillId="29" borderId="72" xfId="0" applyFont="1" applyFill="1" applyBorder="1" applyAlignment="1" applyProtection="1">
      <alignment horizontal="right" vertical="center"/>
      <protection/>
    </xf>
    <xf numFmtId="0" fontId="39" fillId="29" borderId="73" xfId="0" applyFont="1" applyFill="1" applyBorder="1" applyAlignment="1" applyProtection="1">
      <alignment horizontal="right" vertical="center"/>
      <protection/>
    </xf>
    <xf numFmtId="0" fontId="45" fillId="0" borderId="28" xfId="66" applyFont="1" applyFill="1" applyBorder="1" applyAlignment="1" applyProtection="1">
      <alignment horizontal="right" vertical="center" wrapText="1"/>
      <protection/>
    </xf>
    <xf numFmtId="16" fontId="39" fillId="0" borderId="79" xfId="0" applyNumberFormat="1" applyFont="1" applyFill="1" applyBorder="1" applyAlignment="1" applyProtection="1">
      <alignment horizontal="left" vertical="center"/>
      <protection/>
    </xf>
    <xf numFmtId="16" fontId="39" fillId="0" borderId="26" xfId="0" applyNumberFormat="1" applyFont="1" applyFill="1" applyBorder="1" applyAlignment="1" applyProtection="1">
      <alignment horizontal="left" vertical="center"/>
      <protection/>
    </xf>
    <xf numFmtId="16" fontId="39" fillId="0" borderId="80" xfId="0" applyNumberFormat="1" applyFont="1" applyFill="1" applyBorder="1" applyAlignment="1" applyProtection="1">
      <alignment horizontal="left" vertical="center"/>
      <protection/>
    </xf>
    <xf numFmtId="0" fontId="39" fillId="28" borderId="81" xfId="0" applyFont="1" applyFill="1" applyBorder="1" applyAlignment="1" applyProtection="1">
      <alignment horizontal="right" vertical="center"/>
      <protection/>
    </xf>
    <xf numFmtId="0" fontId="39" fillId="28" borderId="82" xfId="0" applyFont="1" applyFill="1" applyBorder="1" applyAlignment="1" applyProtection="1">
      <alignment horizontal="right" vertical="center"/>
      <protection/>
    </xf>
    <xf numFmtId="0" fontId="39" fillId="28" borderId="72" xfId="0" applyFont="1" applyFill="1" applyBorder="1" applyAlignment="1" applyProtection="1">
      <alignment horizontal="right" vertical="center"/>
      <protection/>
    </xf>
    <xf numFmtId="0" fontId="39" fillId="28" borderId="18" xfId="0" applyFont="1" applyFill="1" applyBorder="1" applyAlignment="1" applyProtection="1">
      <alignment horizontal="right" vertical="center"/>
      <protection/>
    </xf>
    <xf numFmtId="0" fontId="39" fillId="28" borderId="18" xfId="0" applyNumberFormat="1" applyFont="1" applyFill="1" applyBorder="1" applyAlignment="1" applyProtection="1">
      <alignment horizontal="center" vertical="center"/>
      <protection/>
    </xf>
    <xf numFmtId="0" fontId="39" fillId="0" borderId="77" xfId="0" applyFont="1" applyFill="1" applyBorder="1" applyAlignment="1" applyProtection="1">
      <alignment horizontal="left" vertical="center"/>
      <protection/>
    </xf>
    <xf numFmtId="0" fontId="39" fillId="0" borderId="65" xfId="0" applyFont="1" applyFill="1" applyBorder="1" applyAlignment="1" applyProtection="1">
      <alignment horizontal="left" vertical="center"/>
      <protection/>
    </xf>
    <xf numFmtId="0" fontId="39" fillId="0" borderId="78" xfId="0" applyFont="1" applyFill="1" applyBorder="1" applyAlignment="1" applyProtection="1">
      <alignment horizontal="left" vertical="center"/>
      <protection/>
    </xf>
    <xf numFmtId="0" fontId="25" fillId="0" borderId="83" xfId="0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horizontal="center" vertical="center"/>
      <protection/>
    </xf>
    <xf numFmtId="0" fontId="25" fillId="0" borderId="84" xfId="0" applyFont="1" applyFill="1" applyBorder="1" applyAlignment="1" applyProtection="1">
      <alignment horizontal="center" vertical="center"/>
      <protection/>
    </xf>
    <xf numFmtId="0" fontId="25" fillId="0" borderId="40" xfId="66" applyFont="1" applyFill="1" applyBorder="1" applyAlignment="1" applyProtection="1">
      <alignment horizontal="center" vertical="center" wrapText="1"/>
      <protection/>
    </xf>
    <xf numFmtId="0" fontId="25" fillId="0" borderId="42" xfId="66" applyFont="1" applyFill="1" applyBorder="1" applyAlignment="1" applyProtection="1">
      <alignment horizontal="center" vertical="center" wrapText="1"/>
      <protection/>
    </xf>
    <xf numFmtId="0" fontId="25" fillId="0" borderId="41" xfId="66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4" fillId="0" borderId="56" xfId="0" applyFont="1" applyFill="1" applyBorder="1" applyAlignment="1" applyProtection="1">
      <alignment horizontal="center" vertical="center"/>
      <protection/>
    </xf>
    <xf numFmtId="0" fontId="34" fillId="0" borderId="30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justify" textRotation="90"/>
      <protection/>
    </xf>
    <xf numFmtId="0" fontId="4" fillId="0" borderId="25" xfId="0" applyFont="1" applyFill="1" applyBorder="1" applyAlignment="1" applyProtection="1">
      <alignment horizontal="center" vertical="justify" textRotation="90"/>
      <protection/>
    </xf>
    <xf numFmtId="1" fontId="3" fillId="0" borderId="14" xfId="0" applyNumberFormat="1" applyFont="1" applyFill="1" applyBorder="1" applyAlignment="1" applyProtection="1">
      <alignment horizontal="center" textRotation="90" wrapText="1"/>
      <protection/>
    </xf>
    <xf numFmtId="1" fontId="3" fillId="0" borderId="24" xfId="0" applyNumberFormat="1" applyFont="1" applyFill="1" applyBorder="1" applyAlignment="1" applyProtection="1">
      <alignment horizontal="center" textRotation="90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8" fillId="28" borderId="56" xfId="0" applyNumberFormat="1" applyFont="1" applyFill="1" applyBorder="1" applyAlignment="1" applyProtection="1">
      <alignment horizontal="center" vertical="center"/>
      <protection/>
    </xf>
    <xf numFmtId="0" fontId="38" fillId="28" borderId="30" xfId="0" applyNumberFormat="1" applyFont="1" applyFill="1" applyBorder="1" applyAlignment="1" applyProtection="1">
      <alignment horizontal="center" vertical="center"/>
      <protection/>
    </xf>
    <xf numFmtId="0" fontId="38" fillId="28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textRotation="90" wrapText="1"/>
      <protection/>
    </xf>
    <xf numFmtId="0" fontId="4" fillId="0" borderId="24" xfId="0" applyFont="1" applyFill="1" applyBorder="1" applyAlignment="1" applyProtection="1">
      <alignment horizontal="center" textRotation="90" wrapText="1"/>
      <protection/>
    </xf>
    <xf numFmtId="0" fontId="45" fillId="0" borderId="72" xfId="66" applyFont="1" applyFill="1" applyBorder="1" applyAlignment="1" applyProtection="1">
      <alignment horizontal="center" vertical="center" wrapText="1"/>
      <protection/>
    </xf>
    <xf numFmtId="0" fontId="45" fillId="0" borderId="38" xfId="66" applyFont="1" applyFill="1" applyBorder="1" applyAlignment="1" applyProtection="1">
      <alignment horizontal="center" vertical="center" wrapText="1"/>
      <protection/>
    </xf>
    <xf numFmtId="0" fontId="45" fillId="0" borderId="73" xfId="66" applyFont="1" applyFill="1" applyBorder="1" applyAlignment="1" applyProtection="1">
      <alignment horizontal="center" vertical="center" wrapText="1"/>
      <protection/>
    </xf>
    <xf numFmtId="0" fontId="25" fillId="0" borderId="72" xfId="0" applyFont="1" applyFill="1" applyBorder="1" applyAlignment="1" applyProtection="1">
      <alignment horizontal="center" vertical="center"/>
      <protection/>
    </xf>
    <xf numFmtId="0" fontId="25" fillId="0" borderId="38" xfId="0" applyFont="1" applyFill="1" applyBorder="1" applyAlignment="1" applyProtection="1">
      <alignment horizontal="center" vertical="center"/>
      <protection/>
    </xf>
    <xf numFmtId="0" fontId="25" fillId="0" borderId="73" xfId="0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textRotation="90" wrapText="1"/>
      <protection/>
    </xf>
    <xf numFmtId="1" fontId="4" fillId="0" borderId="33" xfId="0" applyNumberFormat="1" applyFont="1" applyFill="1" applyBorder="1" applyAlignment="1" applyProtection="1">
      <alignment horizontal="center" textRotation="90" wrapText="1"/>
      <protection/>
    </xf>
    <xf numFmtId="1" fontId="4" fillId="0" borderId="63" xfId="0" applyNumberFormat="1" applyFont="1" applyFill="1" applyBorder="1" applyAlignment="1" applyProtection="1">
      <alignment horizontal="center" textRotation="90" wrapText="1"/>
      <protection/>
    </xf>
    <xf numFmtId="1" fontId="4" fillId="0" borderId="55" xfId="0" applyNumberFormat="1" applyFont="1" applyFill="1" applyBorder="1" applyAlignment="1" applyProtection="1">
      <alignment horizontal="center" textRotation="90" wrapText="1"/>
      <protection/>
    </xf>
    <xf numFmtId="1" fontId="4" fillId="0" borderId="34" xfId="0" applyNumberFormat="1" applyFont="1" applyFill="1" applyBorder="1" applyAlignment="1" applyProtection="1">
      <alignment horizontal="center" textRotation="90" wrapText="1"/>
      <protection/>
    </xf>
    <xf numFmtId="1" fontId="4" fillId="0" borderId="31" xfId="0" applyNumberFormat="1" applyFont="1" applyFill="1" applyBorder="1" applyAlignment="1" applyProtection="1">
      <alignment horizontal="center" textRotation="90" wrapText="1"/>
      <protection/>
    </xf>
    <xf numFmtId="0" fontId="3" fillId="0" borderId="35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23" xfId="0" applyFont="1" applyFill="1" applyBorder="1" applyAlignment="1" applyProtection="1">
      <alignment horizontal="center" vertical="center" textRotation="90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textRotation="90"/>
      <protection/>
    </xf>
    <xf numFmtId="0" fontId="4" fillId="0" borderId="23" xfId="0" applyFont="1" applyFill="1" applyBorder="1" applyAlignment="1" applyProtection="1">
      <alignment horizontal="center" textRotation="90"/>
      <protection/>
    </xf>
    <xf numFmtId="49" fontId="27" fillId="30" borderId="0" xfId="67" applyNumberFormat="1" applyFont="1" applyFill="1" applyBorder="1" applyAlignment="1" applyProtection="1">
      <alignment horizontal="center" vertical="top" wrapText="1"/>
      <protection locked="0"/>
    </xf>
    <xf numFmtId="0" fontId="27" fillId="30" borderId="0" xfId="66" applyFont="1" applyFill="1" applyAlignment="1" applyProtection="1">
      <alignment horizontal="center"/>
      <protection locked="0"/>
    </xf>
    <xf numFmtId="0" fontId="25" fillId="0" borderId="13" xfId="66" applyFont="1" applyFill="1" applyBorder="1" applyAlignment="1" applyProtection="1">
      <alignment horizontal="center" vertical="center" wrapText="1"/>
      <protection/>
    </xf>
    <xf numFmtId="0" fontId="25" fillId="0" borderId="14" xfId="66" applyFont="1" applyFill="1" applyBorder="1" applyAlignment="1" applyProtection="1">
      <alignment horizontal="center" vertical="center" wrapText="1"/>
      <protection/>
    </xf>
    <xf numFmtId="0" fontId="38" fillId="0" borderId="14" xfId="66" applyFont="1" applyFill="1" applyBorder="1" applyAlignment="1" applyProtection="1">
      <alignment horizontal="center" vertical="center"/>
      <protection/>
    </xf>
    <xf numFmtId="0" fontId="38" fillId="0" borderId="15" xfId="66" applyFont="1" applyFill="1" applyBorder="1" applyAlignment="1" applyProtection="1">
      <alignment horizontal="center" vertical="center"/>
      <protection/>
    </xf>
    <xf numFmtId="0" fontId="25" fillId="0" borderId="79" xfId="66" applyFont="1" applyFill="1" applyBorder="1" applyAlignment="1" applyProtection="1">
      <alignment horizontal="center" vertical="center" wrapText="1"/>
      <protection/>
    </xf>
    <xf numFmtId="0" fontId="25" fillId="0" borderId="26" xfId="66" applyFont="1" applyFill="1" applyBorder="1" applyAlignment="1" applyProtection="1">
      <alignment horizontal="center" vertical="center" wrapText="1"/>
      <protection/>
    </xf>
    <xf numFmtId="0" fontId="25" fillId="0" borderId="27" xfId="66" applyFont="1" applyFill="1" applyBorder="1" applyAlignment="1" applyProtection="1">
      <alignment horizontal="center" vertical="center" wrapText="1"/>
      <protection/>
    </xf>
    <xf numFmtId="0" fontId="25" fillId="0" borderId="23" xfId="66" applyFont="1" applyFill="1" applyBorder="1" applyAlignment="1" applyProtection="1">
      <alignment horizontal="center" vertical="center" wrapText="1"/>
      <protection/>
    </xf>
    <xf numFmtId="0" fontId="25" fillId="0" borderId="24" xfId="66" applyFont="1" applyFill="1" applyBorder="1" applyAlignment="1" applyProtection="1">
      <alignment horizontal="center" vertical="center" wrapText="1"/>
      <protection/>
    </xf>
    <xf numFmtId="0" fontId="38" fillId="0" borderId="24" xfId="66" applyFont="1" applyFill="1" applyBorder="1" applyAlignment="1" applyProtection="1">
      <alignment horizontal="center" vertical="center"/>
      <protection/>
    </xf>
    <xf numFmtId="0" fontId="38" fillId="0" borderId="25" xfId="66" applyFont="1" applyFill="1" applyBorder="1" applyAlignment="1" applyProtection="1">
      <alignment horizontal="center" vertical="center"/>
      <protection/>
    </xf>
    <xf numFmtId="0" fontId="25" fillId="0" borderId="13" xfId="66" applyFont="1" applyFill="1" applyBorder="1" applyAlignment="1" applyProtection="1">
      <alignment horizontal="center" vertical="center"/>
      <protection/>
    </xf>
    <xf numFmtId="0" fontId="25" fillId="0" borderId="14" xfId="66" applyFont="1" applyFill="1" applyBorder="1" applyAlignment="1" applyProtection="1">
      <alignment horizontal="center" vertical="center"/>
      <protection/>
    </xf>
    <xf numFmtId="188" fontId="38" fillId="0" borderId="14" xfId="66" applyNumberFormat="1" applyFont="1" applyFill="1" applyBorder="1" applyAlignment="1" applyProtection="1">
      <alignment horizontal="center" vertical="center"/>
      <protection/>
    </xf>
    <xf numFmtId="188" fontId="38" fillId="0" borderId="15" xfId="66" applyNumberFormat="1" applyFont="1" applyFill="1" applyBorder="1" applyAlignment="1" applyProtection="1">
      <alignment horizontal="center" vertical="center"/>
      <protection/>
    </xf>
    <xf numFmtId="0" fontId="31" fillId="0" borderId="64" xfId="66" applyFont="1" applyFill="1" applyBorder="1" applyAlignment="1" applyProtection="1">
      <alignment horizontal="left" vertical="center"/>
      <protection/>
    </xf>
    <xf numFmtId="0" fontId="25" fillId="0" borderId="35" xfId="66" applyFont="1" applyFill="1" applyBorder="1" applyAlignment="1" applyProtection="1">
      <alignment horizontal="center" vertical="center" wrapText="1"/>
      <protection/>
    </xf>
    <xf numFmtId="0" fontId="25" fillId="0" borderId="59" xfId="66" applyFont="1" applyFill="1" applyBorder="1" applyAlignment="1" applyProtection="1">
      <alignment horizontal="center" vertical="center" wrapText="1"/>
      <protection/>
    </xf>
    <xf numFmtId="49" fontId="25" fillId="0" borderId="59" xfId="66" applyNumberFormat="1" applyFont="1" applyFill="1" applyBorder="1" applyAlignment="1" applyProtection="1">
      <alignment horizontal="center" vertical="center" wrapText="1"/>
      <protection/>
    </xf>
    <xf numFmtId="49" fontId="25" fillId="0" borderId="60" xfId="66" applyNumberFormat="1" applyFont="1" applyFill="1" applyBorder="1" applyAlignment="1" applyProtection="1">
      <alignment horizontal="center" vertical="center" wrapText="1"/>
      <protection/>
    </xf>
    <xf numFmtId="1" fontId="38" fillId="0" borderId="14" xfId="66" applyNumberFormat="1" applyFont="1" applyFill="1" applyBorder="1" applyAlignment="1" applyProtection="1">
      <alignment horizontal="center" vertical="center" wrapText="1"/>
      <protection/>
    </xf>
    <xf numFmtId="1" fontId="38" fillId="0" borderId="15" xfId="66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left" vertical="top" wrapText="1"/>
      <protection/>
    </xf>
    <xf numFmtId="1" fontId="32" fillId="0" borderId="14" xfId="66" applyNumberFormat="1" applyFont="1" applyFill="1" applyBorder="1" applyAlignment="1" applyProtection="1">
      <alignment horizontal="center" vertical="center" wrapText="1"/>
      <protection/>
    </xf>
    <xf numFmtId="1" fontId="32" fillId="0" borderId="15" xfId="66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left" vertical="top" wrapText="1"/>
      <protection/>
    </xf>
    <xf numFmtId="0" fontId="3" fillId="0" borderId="24" xfId="66" applyFont="1" applyFill="1" applyBorder="1" applyAlignment="1" applyProtection="1">
      <alignment horizontal="center" vertical="center"/>
      <protection/>
    </xf>
    <xf numFmtId="0" fontId="3" fillId="0" borderId="25" xfId="66" applyFont="1" applyFill="1" applyBorder="1" applyAlignment="1" applyProtection="1">
      <alignment horizontal="center" vertical="center"/>
      <protection/>
    </xf>
    <xf numFmtId="0" fontId="32" fillId="0" borderId="84" xfId="66" applyFont="1" applyBorder="1" applyAlignment="1" applyProtection="1">
      <alignment horizontal="center" vertical="center" wrapText="1"/>
      <protection/>
    </xf>
    <xf numFmtId="0" fontId="32" fillId="0" borderId="39" xfId="66" applyFont="1" applyBorder="1" applyAlignment="1" applyProtection="1">
      <alignment horizontal="center" vertical="center" wrapText="1"/>
      <protection/>
    </xf>
    <xf numFmtId="0" fontId="32" fillId="0" borderId="85" xfId="66" applyFont="1" applyBorder="1" applyAlignment="1" applyProtection="1">
      <alignment horizontal="center" vertical="center" wrapText="1"/>
      <protection/>
    </xf>
    <xf numFmtId="0" fontId="24" fillId="0" borderId="14" xfId="66" applyFont="1" applyFill="1" applyBorder="1" applyAlignment="1" applyProtection="1">
      <alignment horizontal="center" vertical="center" wrapText="1"/>
      <protection/>
    </xf>
    <xf numFmtId="1" fontId="24" fillId="0" borderId="14" xfId="66" applyNumberFormat="1" applyFont="1" applyFill="1" applyBorder="1" applyAlignment="1" applyProtection="1">
      <alignment horizontal="center" vertical="center" wrapText="1"/>
      <protection/>
    </xf>
    <xf numFmtId="1" fontId="24" fillId="0" borderId="15" xfId="66" applyNumberFormat="1" applyFont="1" applyFill="1" applyBorder="1" applyAlignment="1" applyProtection="1">
      <alignment horizontal="center" vertical="center" wrapText="1"/>
      <protection/>
    </xf>
    <xf numFmtId="0" fontId="32" fillId="30" borderId="86" xfId="66" applyFont="1" applyFill="1" applyBorder="1" applyAlignment="1" applyProtection="1">
      <alignment horizontal="center" vertical="center" wrapText="1"/>
      <protection locked="0"/>
    </xf>
    <xf numFmtId="0" fontId="32" fillId="30" borderId="53" xfId="66" applyFont="1" applyFill="1" applyBorder="1" applyAlignment="1" applyProtection="1">
      <alignment horizontal="center" vertical="center" wrapText="1"/>
      <protection locked="0"/>
    </xf>
    <xf numFmtId="0" fontId="32" fillId="30" borderId="57" xfId="66" applyFont="1" applyFill="1" applyBorder="1" applyAlignment="1" applyProtection="1">
      <alignment horizontal="center" vertical="center" wrapText="1"/>
      <protection locked="0"/>
    </xf>
    <xf numFmtId="0" fontId="32" fillId="30" borderId="32" xfId="66" applyFont="1" applyFill="1" applyBorder="1" applyAlignment="1" applyProtection="1">
      <alignment horizontal="center" vertical="center" wrapText="1"/>
      <protection locked="0"/>
    </xf>
    <xf numFmtId="0" fontId="32" fillId="30" borderId="87" xfId="66" applyFont="1" applyFill="1" applyBorder="1" applyAlignment="1" applyProtection="1">
      <alignment horizontal="center" vertical="center" wrapText="1"/>
      <protection locked="0"/>
    </xf>
    <xf numFmtId="0" fontId="32" fillId="30" borderId="88" xfId="66" applyFont="1" applyFill="1" applyBorder="1" applyAlignment="1" applyProtection="1">
      <alignment horizontal="center" vertical="center" wrapText="1"/>
      <protection locked="0"/>
    </xf>
    <xf numFmtId="0" fontId="3" fillId="30" borderId="54" xfId="66" applyFont="1" applyFill="1" applyBorder="1" applyAlignment="1" applyProtection="1">
      <alignment horizontal="center" vertical="center" wrapText="1"/>
      <protection locked="0"/>
    </xf>
    <xf numFmtId="0" fontId="3" fillId="30" borderId="52" xfId="66" applyFont="1" applyFill="1" applyBorder="1" applyAlignment="1" applyProtection="1">
      <alignment horizontal="center" vertical="center" wrapText="1"/>
      <protection locked="0"/>
    </xf>
    <xf numFmtId="0" fontId="3" fillId="30" borderId="53" xfId="66" applyFont="1" applyFill="1" applyBorder="1" applyAlignment="1" applyProtection="1">
      <alignment horizontal="center" vertical="center" wrapText="1"/>
      <protection locked="0"/>
    </xf>
    <xf numFmtId="0" fontId="3" fillId="30" borderId="89" xfId="66" applyFont="1" applyFill="1" applyBorder="1" applyAlignment="1" applyProtection="1">
      <alignment horizontal="center" vertical="center" wrapText="1"/>
      <protection locked="0"/>
    </xf>
    <xf numFmtId="0" fontId="3" fillId="30" borderId="0" xfId="66" applyFont="1" applyFill="1" applyBorder="1" applyAlignment="1" applyProtection="1">
      <alignment horizontal="center" vertical="center" wrapText="1"/>
      <protection locked="0"/>
    </xf>
    <xf numFmtId="0" fontId="3" fillId="30" borderId="32" xfId="66" applyFont="1" applyFill="1" applyBorder="1" applyAlignment="1" applyProtection="1">
      <alignment horizontal="center" vertical="center" wrapText="1"/>
      <protection locked="0"/>
    </xf>
    <xf numFmtId="0" fontId="3" fillId="30" borderId="90" xfId="66" applyFont="1" applyFill="1" applyBorder="1" applyAlignment="1" applyProtection="1">
      <alignment horizontal="center" vertical="center" wrapText="1"/>
      <protection locked="0"/>
    </xf>
    <xf numFmtId="0" fontId="3" fillId="30" borderId="64" xfId="66" applyFont="1" applyFill="1" applyBorder="1" applyAlignment="1" applyProtection="1">
      <alignment horizontal="center" vertical="center" wrapText="1"/>
      <protection locked="0"/>
    </xf>
    <xf numFmtId="0" fontId="3" fillId="30" borderId="88" xfId="66" applyFont="1" applyFill="1" applyBorder="1" applyAlignment="1" applyProtection="1">
      <alignment horizontal="center" vertical="center" wrapText="1"/>
      <protection locked="0"/>
    </xf>
    <xf numFmtId="0" fontId="3" fillId="30" borderId="91" xfId="66" applyFont="1" applyFill="1" applyBorder="1" applyAlignment="1" applyProtection="1">
      <alignment horizontal="center" vertical="center" wrapText="1"/>
      <protection locked="0"/>
    </xf>
    <xf numFmtId="0" fontId="3" fillId="30" borderId="39" xfId="66" applyFont="1" applyFill="1" applyBorder="1" applyAlignment="1" applyProtection="1">
      <alignment horizontal="center" vertical="center" wrapText="1"/>
      <protection locked="0"/>
    </xf>
    <xf numFmtId="0" fontId="3" fillId="30" borderId="92" xfId="66" applyFont="1" applyFill="1" applyBorder="1" applyAlignment="1" applyProtection="1">
      <alignment horizontal="center" vertical="center" wrapText="1"/>
      <protection locked="0"/>
    </xf>
    <xf numFmtId="1" fontId="32" fillId="0" borderId="21" xfId="66" applyNumberFormat="1" applyFont="1" applyFill="1" applyBorder="1" applyAlignment="1" applyProtection="1">
      <alignment horizontal="center" vertical="center" wrapText="1"/>
      <protection/>
    </xf>
    <xf numFmtId="1" fontId="32" fillId="0" borderId="80" xfId="66" applyNumberFormat="1" applyFont="1" applyFill="1" applyBorder="1" applyAlignment="1" applyProtection="1">
      <alignment horizontal="center" vertical="center" wrapText="1"/>
      <protection/>
    </xf>
    <xf numFmtId="49" fontId="3" fillId="0" borderId="81" xfId="57" applyNumberFormat="1" applyFont="1" applyFill="1" applyBorder="1" applyAlignment="1" applyProtection="1">
      <alignment horizontal="center" vertical="center" wrapText="1"/>
      <protection/>
    </xf>
    <xf numFmtId="49" fontId="3" fillId="0" borderId="30" xfId="57" applyNumberFormat="1" applyFont="1" applyFill="1" applyBorder="1" applyAlignment="1" applyProtection="1">
      <alignment horizontal="center" vertical="center" wrapText="1"/>
      <protection/>
    </xf>
    <xf numFmtId="1" fontId="30" fillId="0" borderId="24" xfId="66" applyNumberFormat="1" applyFont="1" applyFill="1" applyBorder="1" applyAlignment="1" applyProtection="1">
      <alignment horizontal="center" wrapText="1"/>
      <protection/>
    </xf>
    <xf numFmtId="0" fontId="2" fillId="0" borderId="64" xfId="67" applyFont="1" applyFill="1" applyBorder="1" applyAlignment="1" applyProtection="1">
      <alignment horizontal="left" vertical="top"/>
      <protection/>
    </xf>
    <xf numFmtId="0" fontId="32" fillId="0" borderId="35" xfId="66" applyFont="1" applyFill="1" applyBorder="1" applyAlignment="1" applyProtection="1">
      <alignment horizontal="center" vertical="center" wrapText="1"/>
      <protection/>
    </xf>
    <xf numFmtId="0" fontId="32" fillId="0" borderId="13" xfId="66" applyFont="1" applyFill="1" applyBorder="1" applyAlignment="1" applyProtection="1">
      <alignment horizontal="center" vertical="center" wrapText="1"/>
      <protection/>
    </xf>
    <xf numFmtId="0" fontId="24" fillId="0" borderId="59" xfId="66" applyFont="1" applyFill="1" applyBorder="1" applyAlignment="1" applyProtection="1">
      <alignment horizontal="center" vertical="center" wrapText="1"/>
      <protection/>
    </xf>
    <xf numFmtId="1" fontId="24" fillId="0" borderId="59" xfId="66" applyNumberFormat="1" applyFont="1" applyFill="1" applyBorder="1" applyAlignment="1" applyProtection="1">
      <alignment horizontal="center" vertical="center" textRotation="90" wrapText="1"/>
      <protection/>
    </xf>
    <xf numFmtId="1" fontId="24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0" xfId="66" applyFont="1" applyFill="1" applyBorder="1" applyAlignment="1" applyProtection="1">
      <alignment horizontal="center" vertical="center" wrapText="1"/>
      <protection/>
    </xf>
    <xf numFmtId="0" fontId="32" fillId="0" borderId="35" xfId="66" applyFont="1" applyBorder="1" applyAlignment="1" applyProtection="1">
      <alignment horizontal="center" vertical="center" wrapText="1"/>
      <protection/>
    </xf>
    <xf numFmtId="0" fontId="32" fillId="0" borderId="59" xfId="66" applyFont="1" applyBorder="1" applyAlignment="1" applyProtection="1">
      <alignment horizontal="center" vertical="center" wrapText="1"/>
      <protection/>
    </xf>
    <xf numFmtId="0" fontId="32" fillId="0" borderId="13" xfId="66" applyFont="1" applyBorder="1" applyAlignment="1" applyProtection="1">
      <alignment horizontal="center" vertical="center" wrapText="1"/>
      <protection/>
    </xf>
    <xf numFmtId="0" fontId="32" fillId="0" borderId="14" xfId="66" applyFont="1" applyBorder="1" applyAlignment="1" applyProtection="1">
      <alignment horizontal="center" vertical="center" wrapText="1"/>
      <protection/>
    </xf>
    <xf numFmtId="0" fontId="32" fillId="0" borderId="93" xfId="66" applyFont="1" applyBorder="1" applyAlignment="1" applyProtection="1">
      <alignment horizontal="center" vertical="center" wrapText="1"/>
      <protection/>
    </xf>
    <xf numFmtId="0" fontId="32" fillId="0" borderId="29" xfId="66" applyFont="1" applyBorder="1" applyAlignment="1" applyProtection="1">
      <alignment horizontal="center" vertical="center" wrapText="1"/>
      <protection/>
    </xf>
    <xf numFmtId="0" fontId="32" fillId="0" borderId="94" xfId="66" applyFont="1" applyBorder="1" applyAlignment="1" applyProtection="1">
      <alignment horizontal="center" vertical="center" wrapText="1"/>
      <protection/>
    </xf>
    <xf numFmtId="0" fontId="32" fillId="0" borderId="89" xfId="66" applyFont="1" applyBorder="1" applyAlignment="1" applyProtection="1">
      <alignment horizontal="center" vertical="center" wrapText="1"/>
      <protection/>
    </xf>
    <xf numFmtId="0" fontId="32" fillId="0" borderId="0" xfId="66" applyFont="1" applyBorder="1" applyAlignment="1" applyProtection="1">
      <alignment horizontal="center" vertical="center" wrapText="1"/>
      <protection/>
    </xf>
    <xf numFmtId="0" fontId="32" fillId="0" borderId="32" xfId="66" applyFont="1" applyBorder="1" applyAlignment="1" applyProtection="1">
      <alignment horizontal="center" vertical="center" wrapText="1"/>
      <protection/>
    </xf>
    <xf numFmtId="0" fontId="32" fillId="0" borderId="43" xfId="66" applyFont="1" applyBorder="1" applyAlignment="1" applyProtection="1">
      <alignment horizontal="center" vertical="center" wrapText="1"/>
      <protection/>
    </xf>
    <xf numFmtId="0" fontId="32" fillId="0" borderId="50" xfId="66" applyFont="1" applyBorder="1" applyAlignment="1" applyProtection="1">
      <alignment horizontal="center" vertical="center" wrapText="1"/>
      <protection/>
    </xf>
    <xf numFmtId="0" fontId="32" fillId="0" borderId="51" xfId="66" applyFont="1" applyBorder="1" applyAlignment="1" applyProtection="1">
      <alignment horizontal="center" vertical="center" wrapText="1"/>
      <protection/>
    </xf>
    <xf numFmtId="0" fontId="3" fillId="0" borderId="83" xfId="66" applyFont="1" applyFill="1" applyBorder="1" applyAlignment="1" applyProtection="1">
      <alignment horizontal="center" vertical="center" wrapText="1"/>
      <protection/>
    </xf>
    <xf numFmtId="0" fontId="3" fillId="0" borderId="94" xfId="66" applyFont="1" applyFill="1" applyBorder="1" applyAlignment="1" applyProtection="1">
      <alignment horizontal="center" vertical="center" wrapText="1"/>
      <protection/>
    </xf>
    <xf numFmtId="0" fontId="3" fillId="0" borderId="57" xfId="66" applyFont="1" applyFill="1" applyBorder="1" applyAlignment="1" applyProtection="1">
      <alignment horizontal="center" vertical="center" wrapText="1"/>
      <protection/>
    </xf>
    <xf numFmtId="0" fontId="3" fillId="0" borderId="32" xfId="66" applyFont="1" applyFill="1" applyBorder="1" applyAlignment="1" applyProtection="1">
      <alignment horizontal="center" vertical="center" wrapText="1"/>
      <protection/>
    </xf>
    <xf numFmtId="0" fontId="3" fillId="0" borderId="95" xfId="66" applyFont="1" applyFill="1" applyBorder="1" applyAlignment="1" applyProtection="1">
      <alignment horizontal="center" vertical="center" wrapText="1"/>
      <protection/>
    </xf>
    <xf numFmtId="0" fontId="3" fillId="0" borderId="51" xfId="66" applyFont="1" applyFill="1" applyBorder="1" applyAlignment="1" applyProtection="1">
      <alignment horizontal="center" vertical="center" wrapText="1"/>
      <protection/>
    </xf>
    <xf numFmtId="1" fontId="3" fillId="0" borderId="59" xfId="66" applyNumberFormat="1" applyFont="1" applyFill="1" applyBorder="1" applyAlignment="1" applyProtection="1">
      <alignment horizontal="center" vertical="center" wrapText="1"/>
      <protection/>
    </xf>
    <xf numFmtId="1" fontId="3" fillId="0" borderId="14" xfId="66" applyNumberFormat="1" applyFont="1" applyFill="1" applyBorder="1" applyAlignment="1" applyProtection="1">
      <alignment horizontal="center" vertical="center" wrapText="1"/>
      <protection/>
    </xf>
    <xf numFmtId="188" fontId="3" fillId="0" borderId="59" xfId="66" applyNumberFormat="1" applyFont="1" applyFill="1" applyBorder="1" applyAlignment="1" applyProtection="1">
      <alignment horizontal="center" vertical="center"/>
      <protection/>
    </xf>
    <xf numFmtId="188" fontId="3" fillId="0" borderId="14" xfId="66" applyNumberFormat="1" applyFont="1" applyFill="1" applyBorder="1" applyAlignment="1" applyProtection="1">
      <alignment horizontal="center" vertical="center"/>
      <protection/>
    </xf>
    <xf numFmtId="188" fontId="3" fillId="0" borderId="93" xfId="66" applyNumberFormat="1" applyFont="1" applyFill="1" applyBorder="1" applyAlignment="1" applyProtection="1">
      <alignment horizontal="center" vertical="center"/>
      <protection/>
    </xf>
    <xf numFmtId="188" fontId="3" fillId="0" borderId="29" xfId="66" applyNumberFormat="1" applyFont="1" applyFill="1" applyBorder="1" applyAlignment="1" applyProtection="1">
      <alignment horizontal="center" vertical="center"/>
      <protection/>
    </xf>
    <xf numFmtId="188" fontId="3" fillId="0" borderId="84" xfId="66" applyNumberFormat="1" applyFont="1" applyFill="1" applyBorder="1" applyAlignment="1" applyProtection="1">
      <alignment horizontal="center" vertical="center"/>
      <protection/>
    </xf>
    <xf numFmtId="188" fontId="1" fillId="0" borderId="14" xfId="66" applyNumberFormat="1" applyFont="1" applyFill="1" applyBorder="1" applyAlignment="1" applyProtection="1">
      <alignment horizontal="center" vertical="center"/>
      <protection/>
    </xf>
    <xf numFmtId="1" fontId="1" fillId="0" borderId="21" xfId="66" applyNumberFormat="1" applyFont="1" applyFill="1" applyBorder="1" applyAlignment="1" applyProtection="1">
      <alignment horizontal="center" vertical="center"/>
      <protection/>
    </xf>
    <xf numFmtId="1" fontId="1" fillId="0" borderId="26" xfId="66" applyNumberFormat="1" applyFont="1" applyFill="1" applyBorder="1" applyAlignment="1" applyProtection="1">
      <alignment horizontal="center" vertical="center"/>
      <protection/>
    </xf>
    <xf numFmtId="1" fontId="1" fillId="0" borderId="80" xfId="66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75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286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5"/>
  <sheetViews>
    <sheetView zoomScale="70" zoomScaleNormal="70" zoomScalePageLayoutView="0" workbookViewId="0" topLeftCell="A5">
      <selection activeCell="BD16" sqref="BD16:BD17"/>
    </sheetView>
  </sheetViews>
  <sheetFormatPr defaultColWidth="8.875" defaultRowHeight="12.75"/>
  <cols>
    <col min="1" max="55" width="3.75390625" style="141" customWidth="1"/>
    <col min="56" max="63" width="7.75390625" style="141" customWidth="1"/>
    <col min="64" max="16384" width="8.875" style="141" customWidth="1"/>
  </cols>
  <sheetData>
    <row r="2" spans="1:63" ht="39.75" customHeight="1">
      <c r="A2" s="299" t="s">
        <v>115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</row>
    <row r="3" spans="1:63" ht="39.75" customHeight="1">
      <c r="A3" s="299" t="s">
        <v>114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</row>
    <row r="4" spans="1:63" s="142" customFormat="1" ht="60" customHeight="1">
      <c r="A4" s="296" t="s">
        <v>21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</row>
    <row r="5" spans="1:63" s="142" customFormat="1" ht="30" customHeight="1">
      <c r="A5" s="297" t="s">
        <v>123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</row>
    <row r="6" s="142" customFormat="1" ht="19.5" customHeight="1"/>
    <row r="7" spans="19:63" s="142" customFormat="1" ht="30" customHeight="1">
      <c r="S7" s="287" t="s">
        <v>116</v>
      </c>
      <c r="T7" s="287"/>
      <c r="U7" s="287"/>
      <c r="V7" s="287"/>
      <c r="W7" s="287"/>
      <c r="X7" s="287"/>
      <c r="Y7" s="287"/>
      <c r="Z7" s="287"/>
      <c r="AA7" s="287"/>
      <c r="AB7" s="288" t="s">
        <v>178</v>
      </c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X7" s="287" t="s">
        <v>20</v>
      </c>
      <c r="AY7" s="287"/>
      <c r="AZ7" s="287"/>
      <c r="BA7" s="287"/>
      <c r="BB7" s="287"/>
      <c r="BC7" s="287"/>
      <c r="BD7" s="287"/>
      <c r="BE7" s="287"/>
      <c r="BF7" s="288" t="s">
        <v>186</v>
      </c>
      <c r="BG7" s="288"/>
      <c r="BH7" s="288"/>
      <c r="BI7" s="288"/>
      <c r="BJ7" s="288"/>
      <c r="BK7" s="288"/>
    </row>
    <row r="8" spans="19:63" s="142" customFormat="1" ht="30" customHeight="1">
      <c r="S8" s="287" t="s">
        <v>117</v>
      </c>
      <c r="T8" s="287"/>
      <c r="U8" s="287"/>
      <c r="V8" s="287"/>
      <c r="W8" s="287"/>
      <c r="X8" s="287"/>
      <c r="Y8" s="287"/>
      <c r="Z8" s="287"/>
      <c r="AA8" s="287"/>
      <c r="AB8" s="288" t="s">
        <v>179</v>
      </c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X8" s="287" t="s">
        <v>122</v>
      </c>
      <c r="AY8" s="287"/>
      <c r="AZ8" s="287"/>
      <c r="BA8" s="287"/>
      <c r="BB8" s="287"/>
      <c r="BC8" s="287"/>
      <c r="BD8" s="287"/>
      <c r="BE8" s="287"/>
      <c r="BF8" s="289" t="s">
        <v>180</v>
      </c>
      <c r="BG8" s="289"/>
      <c r="BH8" s="289"/>
      <c r="BI8" s="289"/>
      <c r="BJ8" s="289"/>
      <c r="BK8" s="289"/>
    </row>
    <row r="9" spans="19:63" s="142" customFormat="1" ht="30" customHeight="1">
      <c r="S9" s="287" t="s">
        <v>119</v>
      </c>
      <c r="T9" s="287"/>
      <c r="U9" s="287"/>
      <c r="V9" s="287"/>
      <c r="W9" s="287"/>
      <c r="X9" s="287"/>
      <c r="Y9" s="287"/>
      <c r="Z9" s="287"/>
      <c r="AA9" s="287"/>
      <c r="AB9" s="309" t="s">
        <v>188</v>
      </c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X9" s="287" t="s">
        <v>120</v>
      </c>
      <c r="AY9" s="287"/>
      <c r="AZ9" s="287"/>
      <c r="BA9" s="287"/>
      <c r="BB9" s="287"/>
      <c r="BC9" s="287"/>
      <c r="BD9" s="287"/>
      <c r="BE9" s="287"/>
      <c r="BF9" s="290" t="s">
        <v>235</v>
      </c>
      <c r="BG9" s="290"/>
      <c r="BH9" s="290"/>
      <c r="BI9" s="290"/>
      <c r="BJ9" s="290"/>
      <c r="BK9" s="290"/>
    </row>
    <row r="10" spans="19:63" s="142" customFormat="1" ht="30" customHeight="1">
      <c r="S10" s="287" t="s">
        <v>118</v>
      </c>
      <c r="T10" s="287"/>
      <c r="U10" s="287"/>
      <c r="V10" s="287"/>
      <c r="W10" s="287"/>
      <c r="X10" s="287"/>
      <c r="Y10" s="287"/>
      <c r="Z10" s="287"/>
      <c r="AA10" s="287"/>
      <c r="AB10" s="290" t="s">
        <v>233</v>
      </c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X10" s="287" t="s">
        <v>121</v>
      </c>
      <c r="AY10" s="287"/>
      <c r="AZ10" s="287"/>
      <c r="BA10" s="287"/>
      <c r="BB10" s="287"/>
      <c r="BC10" s="287"/>
      <c r="BD10" s="287"/>
      <c r="BE10" s="287"/>
      <c r="BF10" s="289" t="s">
        <v>181</v>
      </c>
      <c r="BG10" s="289"/>
      <c r="BH10" s="289"/>
      <c r="BI10" s="289"/>
      <c r="BJ10" s="289"/>
      <c r="BK10" s="289"/>
    </row>
    <row r="11" spans="19:63" s="142" customFormat="1" ht="30" customHeight="1">
      <c r="S11" s="287" t="s">
        <v>86</v>
      </c>
      <c r="T11" s="287"/>
      <c r="U11" s="287"/>
      <c r="V11" s="287"/>
      <c r="W11" s="287"/>
      <c r="X11" s="287"/>
      <c r="Y11" s="287"/>
      <c r="Z11" s="287"/>
      <c r="AA11" s="287"/>
      <c r="AB11" s="311" t="s">
        <v>189</v>
      </c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</row>
    <row r="12" spans="19:63" ht="30" customHeight="1">
      <c r="S12" s="253"/>
      <c r="T12" s="253"/>
      <c r="U12" s="253"/>
      <c r="V12" s="253"/>
      <c r="W12" s="253"/>
      <c r="X12" s="253"/>
      <c r="Y12" s="253"/>
      <c r="Z12" s="253"/>
      <c r="AA12" s="253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X12" s="180"/>
      <c r="AY12" s="180"/>
      <c r="AZ12" s="180"/>
      <c r="BA12" s="180"/>
      <c r="BB12" s="180"/>
      <c r="BC12" s="180"/>
      <c r="BD12" s="180"/>
      <c r="BE12" s="180"/>
      <c r="BF12" s="255"/>
      <c r="BG12" s="255"/>
      <c r="BH12" s="255"/>
      <c r="BI12" s="255"/>
      <c r="BJ12" s="255"/>
      <c r="BK12" s="255"/>
    </row>
    <row r="13" spans="19:63" ht="19.5" customHeight="1">
      <c r="S13" s="143"/>
      <c r="T13" s="143"/>
      <c r="U13" s="143"/>
      <c r="V13" s="143"/>
      <c r="W13" s="143"/>
      <c r="X13" s="143"/>
      <c r="Y13" s="143"/>
      <c r="Z13" s="143"/>
      <c r="AA13" s="143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X13" s="144"/>
      <c r="AY13" s="144"/>
      <c r="AZ13" s="144"/>
      <c r="BA13" s="144"/>
      <c r="BB13" s="144"/>
      <c r="BC13" s="144"/>
      <c r="BD13" s="144"/>
      <c r="BE13" s="144"/>
      <c r="BF13" s="146"/>
      <c r="BG13" s="146"/>
      <c r="BH13" s="146"/>
      <c r="BI13" s="146"/>
      <c r="BJ13" s="146"/>
      <c r="BK13" s="146"/>
    </row>
    <row r="14" spans="1:63" ht="30" customHeight="1">
      <c r="A14" s="310" t="s">
        <v>22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C14" s="308" t="s">
        <v>23</v>
      </c>
      <c r="BD14" s="308"/>
      <c r="BE14" s="308"/>
      <c r="BF14" s="308"/>
      <c r="BG14" s="308"/>
      <c r="BH14" s="308"/>
      <c r="BI14" s="308"/>
      <c r="BJ14" s="308"/>
      <c r="BK14" s="308"/>
    </row>
    <row r="15" ht="13.5" thickBot="1"/>
    <row r="16" spans="1:63" ht="24.75" customHeight="1">
      <c r="A16" s="304" t="s">
        <v>24</v>
      </c>
      <c r="B16" s="301" t="s">
        <v>25</v>
      </c>
      <c r="C16" s="302"/>
      <c r="D16" s="302"/>
      <c r="E16" s="303"/>
      <c r="F16" s="301" t="s">
        <v>26</v>
      </c>
      <c r="G16" s="302"/>
      <c r="H16" s="302"/>
      <c r="I16" s="302"/>
      <c r="J16" s="301" t="s">
        <v>27</v>
      </c>
      <c r="K16" s="302"/>
      <c r="L16" s="302"/>
      <c r="M16" s="302"/>
      <c r="N16" s="303"/>
      <c r="O16" s="301" t="s">
        <v>28</v>
      </c>
      <c r="P16" s="302"/>
      <c r="Q16" s="302"/>
      <c r="R16" s="303"/>
      <c r="S16" s="301" t="s">
        <v>29</v>
      </c>
      <c r="T16" s="302"/>
      <c r="U16" s="302"/>
      <c r="V16" s="302"/>
      <c r="W16" s="303"/>
      <c r="X16" s="301" t="s">
        <v>30</v>
      </c>
      <c r="Y16" s="302"/>
      <c r="Z16" s="302"/>
      <c r="AA16" s="303"/>
      <c r="AB16" s="301" t="s">
        <v>31</v>
      </c>
      <c r="AC16" s="302"/>
      <c r="AD16" s="302"/>
      <c r="AE16" s="303"/>
      <c r="AF16" s="301" t="s">
        <v>32</v>
      </c>
      <c r="AG16" s="302"/>
      <c r="AH16" s="302"/>
      <c r="AI16" s="302"/>
      <c r="AJ16" s="303"/>
      <c r="AK16" s="301" t="s">
        <v>33</v>
      </c>
      <c r="AL16" s="302"/>
      <c r="AM16" s="302"/>
      <c r="AN16" s="303"/>
      <c r="AO16" s="301" t="s">
        <v>34</v>
      </c>
      <c r="AP16" s="302"/>
      <c r="AQ16" s="302"/>
      <c r="AR16" s="302"/>
      <c r="AS16" s="303"/>
      <c r="AT16" s="301" t="s">
        <v>35</v>
      </c>
      <c r="AU16" s="302"/>
      <c r="AV16" s="302"/>
      <c r="AW16" s="303"/>
      <c r="AX16" s="301" t="s">
        <v>36</v>
      </c>
      <c r="AY16" s="302"/>
      <c r="AZ16" s="302"/>
      <c r="BA16" s="303"/>
      <c r="BB16" s="147"/>
      <c r="BC16" s="304" t="s">
        <v>24</v>
      </c>
      <c r="BD16" s="306" t="s">
        <v>37</v>
      </c>
      <c r="BE16" s="291" t="s">
        <v>108</v>
      </c>
      <c r="BF16" s="291" t="s">
        <v>109</v>
      </c>
      <c r="BG16" s="291" t="s">
        <v>110</v>
      </c>
      <c r="BH16" s="291" t="s">
        <v>111</v>
      </c>
      <c r="BI16" s="291" t="s">
        <v>112</v>
      </c>
      <c r="BJ16" s="291" t="s">
        <v>40</v>
      </c>
      <c r="BK16" s="293" t="s">
        <v>0</v>
      </c>
    </row>
    <row r="17" spans="1:63" ht="24.75" customHeight="1" thickBot="1">
      <c r="A17" s="305"/>
      <c r="B17" s="148">
        <v>1</v>
      </c>
      <c r="C17" s="149">
        <v>2</v>
      </c>
      <c r="D17" s="149">
        <v>3</v>
      </c>
      <c r="E17" s="150">
        <v>4</v>
      </c>
      <c r="F17" s="148">
        <v>5</v>
      </c>
      <c r="G17" s="149">
        <v>6</v>
      </c>
      <c r="H17" s="149">
        <v>7</v>
      </c>
      <c r="I17" s="149">
        <v>8</v>
      </c>
      <c r="J17" s="148">
        <v>9</v>
      </c>
      <c r="K17" s="149">
        <v>10</v>
      </c>
      <c r="L17" s="149">
        <v>11</v>
      </c>
      <c r="M17" s="149">
        <v>12</v>
      </c>
      <c r="N17" s="150">
        <v>13</v>
      </c>
      <c r="O17" s="148">
        <v>14</v>
      </c>
      <c r="P17" s="149">
        <v>15</v>
      </c>
      <c r="Q17" s="149">
        <v>16</v>
      </c>
      <c r="R17" s="150">
        <v>17</v>
      </c>
      <c r="S17" s="148">
        <v>18</v>
      </c>
      <c r="T17" s="149">
        <v>19</v>
      </c>
      <c r="U17" s="149">
        <v>20</v>
      </c>
      <c r="V17" s="149">
        <v>21</v>
      </c>
      <c r="W17" s="150">
        <v>22</v>
      </c>
      <c r="X17" s="148">
        <v>23</v>
      </c>
      <c r="Y17" s="149">
        <v>24</v>
      </c>
      <c r="Z17" s="149">
        <v>25</v>
      </c>
      <c r="AA17" s="150">
        <v>26</v>
      </c>
      <c r="AB17" s="148">
        <v>27</v>
      </c>
      <c r="AC17" s="149">
        <v>28</v>
      </c>
      <c r="AD17" s="149">
        <v>29</v>
      </c>
      <c r="AE17" s="150">
        <v>30</v>
      </c>
      <c r="AF17" s="148">
        <v>31</v>
      </c>
      <c r="AG17" s="149">
        <v>32</v>
      </c>
      <c r="AH17" s="149">
        <v>33</v>
      </c>
      <c r="AI17" s="149">
        <v>34</v>
      </c>
      <c r="AJ17" s="150">
        <v>35</v>
      </c>
      <c r="AK17" s="148">
        <v>36</v>
      </c>
      <c r="AL17" s="149">
        <v>37</v>
      </c>
      <c r="AM17" s="149">
        <v>38</v>
      </c>
      <c r="AN17" s="150">
        <v>39</v>
      </c>
      <c r="AO17" s="148">
        <v>40</v>
      </c>
      <c r="AP17" s="149">
        <v>41</v>
      </c>
      <c r="AQ17" s="149">
        <v>42</v>
      </c>
      <c r="AR17" s="149">
        <v>43</v>
      </c>
      <c r="AS17" s="150">
        <v>44</v>
      </c>
      <c r="AT17" s="148">
        <v>45</v>
      </c>
      <c r="AU17" s="149">
        <v>46</v>
      </c>
      <c r="AV17" s="149">
        <v>47</v>
      </c>
      <c r="AW17" s="150">
        <v>48</v>
      </c>
      <c r="AX17" s="148">
        <v>49</v>
      </c>
      <c r="AY17" s="149">
        <v>50</v>
      </c>
      <c r="AZ17" s="149">
        <v>51</v>
      </c>
      <c r="BA17" s="150">
        <v>52</v>
      </c>
      <c r="BB17" s="151"/>
      <c r="BC17" s="305"/>
      <c r="BD17" s="307"/>
      <c r="BE17" s="292"/>
      <c r="BF17" s="292"/>
      <c r="BG17" s="292"/>
      <c r="BH17" s="292"/>
      <c r="BI17" s="292"/>
      <c r="BJ17" s="292"/>
      <c r="BK17" s="294"/>
    </row>
    <row r="18" spans="1:63" ht="19.5" customHeight="1">
      <c r="A18" s="152" t="s">
        <v>41</v>
      </c>
      <c r="B18" s="184"/>
      <c r="C18" s="185"/>
      <c r="D18" s="185"/>
      <c r="E18" s="186"/>
      <c r="F18" s="184"/>
      <c r="G18" s="185"/>
      <c r="H18" s="185"/>
      <c r="I18" s="185"/>
      <c r="J18" s="184"/>
      <c r="K18" s="185"/>
      <c r="L18" s="185"/>
      <c r="M18" s="185"/>
      <c r="N18" s="186"/>
      <c r="O18" s="184"/>
      <c r="P18" s="185"/>
      <c r="Q18" s="185"/>
      <c r="R18" s="186"/>
      <c r="S18" s="184"/>
      <c r="T18" s="154" t="s">
        <v>45</v>
      </c>
      <c r="U18" s="154" t="s">
        <v>45</v>
      </c>
      <c r="V18" s="154" t="s">
        <v>46</v>
      </c>
      <c r="W18" s="155" t="s">
        <v>46</v>
      </c>
      <c r="X18" s="184"/>
      <c r="Y18" s="185"/>
      <c r="Z18" s="185"/>
      <c r="AA18" s="186"/>
      <c r="AB18" s="184"/>
      <c r="AC18" s="185"/>
      <c r="AD18" s="185"/>
      <c r="AE18" s="186"/>
      <c r="AF18" s="184"/>
      <c r="AG18" s="185"/>
      <c r="AH18" s="185"/>
      <c r="AI18" s="185"/>
      <c r="AJ18" s="186"/>
      <c r="AK18" s="184"/>
      <c r="AL18" s="185"/>
      <c r="AM18" s="185" t="s">
        <v>48</v>
      </c>
      <c r="AN18" s="186" t="s">
        <v>48</v>
      </c>
      <c r="AO18" s="184"/>
      <c r="AP18" s="154" t="s">
        <v>45</v>
      </c>
      <c r="AQ18" s="154" t="s">
        <v>45</v>
      </c>
      <c r="AR18" s="154" t="s">
        <v>46</v>
      </c>
      <c r="AS18" s="155" t="s">
        <v>46</v>
      </c>
      <c r="AT18" s="153" t="s">
        <v>46</v>
      </c>
      <c r="AU18" s="154" t="s">
        <v>46</v>
      </c>
      <c r="AV18" s="154" t="s">
        <v>46</v>
      </c>
      <c r="AW18" s="155" t="s">
        <v>46</v>
      </c>
      <c r="AX18" s="153" t="s">
        <v>46</v>
      </c>
      <c r="AY18" s="154" t="s">
        <v>46</v>
      </c>
      <c r="AZ18" s="154" t="s">
        <v>46</v>
      </c>
      <c r="BA18" s="155" t="s">
        <v>46</v>
      </c>
      <c r="BB18" s="156"/>
      <c r="BC18" s="152" t="s">
        <v>41</v>
      </c>
      <c r="BD18" s="157">
        <f>COUNTBLANK(B18:BA18)</f>
        <v>34</v>
      </c>
      <c r="BE18" s="158">
        <f>COUNTIF(B18:BA18,"С")</f>
        <v>4</v>
      </c>
      <c r="BF18" s="158">
        <f>COUNTIF(B18:BA18,"А")</f>
        <v>0</v>
      </c>
      <c r="BG18" s="158">
        <f>COUNTIF(B18:BA18,"Н")</f>
        <v>0</v>
      </c>
      <c r="BH18" s="158">
        <f>COUNTIF(B18:BA18,"П")</f>
        <v>2</v>
      </c>
      <c r="BI18" s="158">
        <f>COUNTIF(B18:BA18,"Д")</f>
        <v>0</v>
      </c>
      <c r="BJ18" s="158">
        <f>COUNTIF(B18:BA18,"К")</f>
        <v>12</v>
      </c>
      <c r="BK18" s="159">
        <f>SUM(BD18:BJ18)</f>
        <v>52</v>
      </c>
    </row>
    <row r="19" spans="1:63" ht="19.5" customHeight="1">
      <c r="A19" s="160" t="s">
        <v>42</v>
      </c>
      <c r="B19" s="187"/>
      <c r="C19" s="188"/>
      <c r="D19" s="188"/>
      <c r="E19" s="189"/>
      <c r="F19" s="187" t="s">
        <v>48</v>
      </c>
      <c r="G19" s="188" t="s">
        <v>48</v>
      </c>
      <c r="H19" s="188"/>
      <c r="I19" s="188"/>
      <c r="J19" s="187"/>
      <c r="K19" s="188"/>
      <c r="L19" s="188"/>
      <c r="M19" s="188"/>
      <c r="N19" s="189"/>
      <c r="O19" s="187"/>
      <c r="P19" s="188"/>
      <c r="Q19" s="188"/>
      <c r="R19" s="189"/>
      <c r="S19" s="187"/>
      <c r="T19" s="162" t="s">
        <v>45</v>
      </c>
      <c r="U19" s="162" t="s">
        <v>45</v>
      </c>
      <c r="V19" s="162" t="s">
        <v>46</v>
      </c>
      <c r="W19" s="163" t="s">
        <v>46</v>
      </c>
      <c r="X19" s="187"/>
      <c r="Y19" s="188"/>
      <c r="Z19" s="188"/>
      <c r="AA19" s="189"/>
      <c r="AB19" s="187"/>
      <c r="AC19" s="188"/>
      <c r="AD19" s="188"/>
      <c r="AE19" s="189"/>
      <c r="AF19" s="187"/>
      <c r="AG19" s="188"/>
      <c r="AH19" s="188"/>
      <c r="AI19" s="188"/>
      <c r="AJ19" s="189"/>
      <c r="AK19" s="187"/>
      <c r="AL19" s="188"/>
      <c r="AM19" s="188"/>
      <c r="AN19" s="189"/>
      <c r="AO19" s="187"/>
      <c r="AP19" s="162" t="s">
        <v>45</v>
      </c>
      <c r="AQ19" s="162" t="s">
        <v>45</v>
      </c>
      <c r="AR19" s="162" t="s">
        <v>46</v>
      </c>
      <c r="AS19" s="163" t="s">
        <v>46</v>
      </c>
      <c r="AT19" s="161" t="s">
        <v>46</v>
      </c>
      <c r="AU19" s="162" t="s">
        <v>46</v>
      </c>
      <c r="AV19" s="162" t="s">
        <v>46</v>
      </c>
      <c r="AW19" s="163" t="s">
        <v>46</v>
      </c>
      <c r="AX19" s="161" t="s">
        <v>46</v>
      </c>
      <c r="AY19" s="162" t="s">
        <v>46</v>
      </c>
      <c r="AZ19" s="162" t="s">
        <v>46</v>
      </c>
      <c r="BA19" s="163" t="s">
        <v>46</v>
      </c>
      <c r="BB19" s="156"/>
      <c r="BC19" s="160" t="s">
        <v>42</v>
      </c>
      <c r="BD19" s="164">
        <f>COUNTBLANK(B19:BA19)</f>
        <v>34</v>
      </c>
      <c r="BE19" s="165">
        <f>COUNTIF(B19:BA19,"С")</f>
        <v>4</v>
      </c>
      <c r="BF19" s="165">
        <f>COUNTIF(B19:BA19,"А")</f>
        <v>0</v>
      </c>
      <c r="BG19" s="165">
        <f>COUNTIF(B19:BA19,"Н")</f>
        <v>0</v>
      </c>
      <c r="BH19" s="165">
        <f>COUNTIF(B19:BA19,"П")</f>
        <v>2</v>
      </c>
      <c r="BI19" s="165">
        <f>COUNTIF(B19:BA19,"Д")</f>
        <v>0</v>
      </c>
      <c r="BJ19" s="165">
        <f>COUNTIF(B19:BA19,"К")</f>
        <v>12</v>
      </c>
      <c r="BK19" s="166">
        <f>SUM(BD19:BJ19)</f>
        <v>52</v>
      </c>
    </row>
    <row r="20" spans="1:63" ht="19.5" customHeight="1">
      <c r="A20" s="160" t="s">
        <v>43</v>
      </c>
      <c r="B20" s="187"/>
      <c r="C20" s="188"/>
      <c r="D20" s="188"/>
      <c r="E20" s="189"/>
      <c r="F20" s="187" t="s">
        <v>48</v>
      </c>
      <c r="G20" s="188" t="s">
        <v>48</v>
      </c>
      <c r="H20" s="188"/>
      <c r="I20" s="188"/>
      <c r="J20" s="187"/>
      <c r="K20" s="188"/>
      <c r="L20" s="188"/>
      <c r="M20" s="188"/>
      <c r="N20" s="189"/>
      <c r="O20" s="187"/>
      <c r="P20" s="188"/>
      <c r="Q20" s="188"/>
      <c r="R20" s="189"/>
      <c r="S20" s="187"/>
      <c r="T20" s="162" t="s">
        <v>45</v>
      </c>
      <c r="U20" s="162" t="s">
        <v>45</v>
      </c>
      <c r="V20" s="162" t="s">
        <v>46</v>
      </c>
      <c r="W20" s="163" t="s">
        <v>46</v>
      </c>
      <c r="X20" s="187"/>
      <c r="Y20" s="188"/>
      <c r="Z20" s="188"/>
      <c r="AA20" s="189"/>
      <c r="AB20" s="187"/>
      <c r="AC20" s="188"/>
      <c r="AD20" s="188"/>
      <c r="AE20" s="189"/>
      <c r="AF20" s="187"/>
      <c r="AG20" s="188"/>
      <c r="AH20" s="188"/>
      <c r="AI20" s="188"/>
      <c r="AJ20" s="189"/>
      <c r="AK20" s="187"/>
      <c r="AL20" s="188"/>
      <c r="AM20" s="188"/>
      <c r="AN20" s="189"/>
      <c r="AO20" s="187"/>
      <c r="AP20" s="162" t="s">
        <v>45</v>
      </c>
      <c r="AQ20" s="162" t="s">
        <v>45</v>
      </c>
      <c r="AR20" s="162" t="s">
        <v>46</v>
      </c>
      <c r="AS20" s="163" t="s">
        <v>46</v>
      </c>
      <c r="AT20" s="161" t="s">
        <v>46</v>
      </c>
      <c r="AU20" s="162" t="s">
        <v>46</v>
      </c>
      <c r="AV20" s="162" t="s">
        <v>46</v>
      </c>
      <c r="AW20" s="163" t="s">
        <v>46</v>
      </c>
      <c r="AX20" s="161" t="s">
        <v>46</v>
      </c>
      <c r="AY20" s="162" t="s">
        <v>46</v>
      </c>
      <c r="AZ20" s="162" t="s">
        <v>46</v>
      </c>
      <c r="BA20" s="163" t="s">
        <v>46</v>
      </c>
      <c r="BB20" s="156"/>
      <c r="BC20" s="160" t="s">
        <v>43</v>
      </c>
      <c r="BD20" s="164">
        <f>COUNTBLANK(B20:BA20)</f>
        <v>34</v>
      </c>
      <c r="BE20" s="165">
        <f>COUNTIF(B20:BA20,"С")</f>
        <v>4</v>
      </c>
      <c r="BF20" s="165">
        <f>COUNTIF(B20:BA20,"А")</f>
        <v>0</v>
      </c>
      <c r="BG20" s="165">
        <f>COUNTIF(B20:BA20,"Н")</f>
        <v>0</v>
      </c>
      <c r="BH20" s="165">
        <f>COUNTIF(B20:BA20,"П")</f>
        <v>2</v>
      </c>
      <c r="BI20" s="165">
        <f>COUNTIF(B20:BA20,"Д")</f>
        <v>0</v>
      </c>
      <c r="BJ20" s="165">
        <f>COUNTIF(B20:BA20,"К")</f>
        <v>12</v>
      </c>
      <c r="BK20" s="166">
        <f>SUM(BD20:BJ20)</f>
        <v>52</v>
      </c>
    </row>
    <row r="21" spans="1:63" ht="19.5" customHeight="1" thickBot="1">
      <c r="A21" s="167" t="s">
        <v>44</v>
      </c>
      <c r="B21" s="190"/>
      <c r="C21" s="191"/>
      <c r="D21" s="191"/>
      <c r="E21" s="192"/>
      <c r="F21" s="190"/>
      <c r="G21" s="191"/>
      <c r="H21" s="191" t="s">
        <v>48</v>
      </c>
      <c r="I21" s="191" t="s">
        <v>48</v>
      </c>
      <c r="J21" s="190"/>
      <c r="K21" s="191"/>
      <c r="L21" s="191"/>
      <c r="M21" s="191"/>
      <c r="N21" s="192"/>
      <c r="O21" s="190"/>
      <c r="P21" s="191"/>
      <c r="Q21" s="191"/>
      <c r="R21" s="192"/>
      <c r="S21" s="190"/>
      <c r="T21" s="169" t="s">
        <v>45</v>
      </c>
      <c r="U21" s="169" t="s">
        <v>45</v>
      </c>
      <c r="V21" s="169" t="s">
        <v>46</v>
      </c>
      <c r="W21" s="170" t="s">
        <v>46</v>
      </c>
      <c r="X21" s="190"/>
      <c r="Y21" s="191" t="s">
        <v>48</v>
      </c>
      <c r="Z21" s="191" t="s">
        <v>48</v>
      </c>
      <c r="AA21" s="192" t="s">
        <v>48</v>
      </c>
      <c r="AB21" s="190" t="s">
        <v>48</v>
      </c>
      <c r="AC21" s="193" t="s">
        <v>48</v>
      </c>
      <c r="AD21" s="193" t="s">
        <v>48</v>
      </c>
      <c r="AE21" s="194"/>
      <c r="AF21" s="195"/>
      <c r="AG21" s="193"/>
      <c r="AH21" s="193"/>
      <c r="AI21" s="193"/>
      <c r="AJ21" s="194"/>
      <c r="AK21" s="195"/>
      <c r="AL21" s="193"/>
      <c r="AM21" s="193"/>
      <c r="AN21" s="264" t="s">
        <v>45</v>
      </c>
      <c r="AO21" s="168" t="s">
        <v>45</v>
      </c>
      <c r="AP21" s="169" t="s">
        <v>49</v>
      </c>
      <c r="AQ21" s="169" t="s">
        <v>49</v>
      </c>
      <c r="AR21" s="169"/>
      <c r="AS21" s="170"/>
      <c r="AT21" s="168"/>
      <c r="AU21" s="169"/>
      <c r="AV21" s="169"/>
      <c r="AW21" s="170"/>
      <c r="AX21" s="168"/>
      <c r="AY21" s="169"/>
      <c r="AZ21" s="169"/>
      <c r="BA21" s="170"/>
      <c r="BB21" s="156"/>
      <c r="BC21" s="167" t="s">
        <v>44</v>
      </c>
      <c r="BD21" s="171">
        <f>COUNTBLANK(B21:AQ21)</f>
        <v>26</v>
      </c>
      <c r="BE21" s="172">
        <f>COUNTIF(B21:BA21,"С")</f>
        <v>4</v>
      </c>
      <c r="BF21" s="172">
        <f>COUNTIF(B21:BA21,"А")</f>
        <v>2</v>
      </c>
      <c r="BG21" s="172">
        <f>COUNTIF(B21:BA21,"Н")</f>
        <v>0</v>
      </c>
      <c r="BH21" s="172">
        <f>COUNTIF(B21:BA21,"П")</f>
        <v>8</v>
      </c>
      <c r="BI21" s="172">
        <f>COUNTIF(B21:BA21,"Д")</f>
        <v>0</v>
      </c>
      <c r="BJ21" s="172">
        <f>COUNTIF(B21:BA21,"К")</f>
        <v>2</v>
      </c>
      <c r="BK21" s="173">
        <f>SUM(BD21:BJ21)</f>
        <v>42</v>
      </c>
    </row>
    <row r="22" spans="55:63" ht="16.5" thickBot="1">
      <c r="BC22" s="174" t="s">
        <v>113</v>
      </c>
      <c r="BD22" s="171">
        <f>SUM(BD18:BD21)</f>
        <v>128</v>
      </c>
      <c r="BE22" s="171">
        <f aca="true" t="shared" si="0" ref="BE22:BK22">SUM(BE18:BE21)</f>
        <v>16</v>
      </c>
      <c r="BF22" s="171">
        <f t="shared" si="0"/>
        <v>2</v>
      </c>
      <c r="BG22" s="171">
        <f t="shared" si="0"/>
        <v>0</v>
      </c>
      <c r="BH22" s="171">
        <f t="shared" si="0"/>
        <v>14</v>
      </c>
      <c r="BI22" s="171">
        <f t="shared" si="0"/>
        <v>0</v>
      </c>
      <c r="BJ22" s="171">
        <f t="shared" si="0"/>
        <v>38</v>
      </c>
      <c r="BK22" s="171">
        <f t="shared" si="0"/>
        <v>198</v>
      </c>
    </row>
    <row r="24" spans="1:63" s="181" customFormat="1" ht="18.75" customHeight="1">
      <c r="A24" s="175" t="s">
        <v>51</v>
      </c>
      <c r="B24" s="176"/>
      <c r="C24" s="176"/>
      <c r="D24" s="176"/>
      <c r="E24" s="177"/>
      <c r="F24" s="295" t="s">
        <v>52</v>
      </c>
      <c r="G24" s="295"/>
      <c r="H24" s="295"/>
      <c r="I24" s="295"/>
      <c r="J24" s="176"/>
      <c r="K24" s="179" t="s">
        <v>45</v>
      </c>
      <c r="L24" s="295" t="s">
        <v>88</v>
      </c>
      <c r="M24" s="295"/>
      <c r="N24" s="295"/>
      <c r="O24" s="295"/>
      <c r="P24" s="295"/>
      <c r="Q24" s="176"/>
      <c r="R24" s="162" t="s">
        <v>47</v>
      </c>
      <c r="S24" s="295" t="s">
        <v>53</v>
      </c>
      <c r="T24" s="295"/>
      <c r="U24" s="295"/>
      <c r="V24" s="295"/>
      <c r="W24" s="295"/>
      <c r="X24" s="176"/>
      <c r="Y24" s="162" t="s">
        <v>48</v>
      </c>
      <c r="Z24" s="295" t="s">
        <v>54</v>
      </c>
      <c r="AA24" s="295"/>
      <c r="AB24" s="295"/>
      <c r="AC24" s="295"/>
      <c r="AD24" s="295"/>
      <c r="AE24" s="176"/>
      <c r="AF24" s="162" t="s">
        <v>49</v>
      </c>
      <c r="AG24" s="286" t="s">
        <v>38</v>
      </c>
      <c r="AH24" s="286"/>
      <c r="AI24" s="286"/>
      <c r="AJ24" s="286"/>
      <c r="AK24" s="286"/>
      <c r="AL24" s="286"/>
      <c r="AM24" s="178"/>
      <c r="AN24" s="162" t="s">
        <v>87</v>
      </c>
      <c r="AO24" s="286" t="s">
        <v>124</v>
      </c>
      <c r="AP24" s="286"/>
      <c r="AQ24" s="286"/>
      <c r="AR24" s="286"/>
      <c r="AS24" s="286"/>
      <c r="AT24" s="286"/>
      <c r="AU24" s="141"/>
      <c r="AV24" s="162" t="s">
        <v>46</v>
      </c>
      <c r="AW24" s="286" t="s">
        <v>40</v>
      </c>
      <c r="AX24" s="286"/>
      <c r="AY24" s="286"/>
      <c r="AZ24" s="286"/>
      <c r="BA24" s="286"/>
      <c r="BB24" s="180"/>
      <c r="BC24" s="176"/>
      <c r="BD24" s="176"/>
      <c r="BE24" s="176"/>
      <c r="BF24" s="176"/>
      <c r="BG24" s="176"/>
      <c r="BH24" s="176"/>
      <c r="BI24" s="176"/>
      <c r="BJ24" s="176"/>
      <c r="BK24" s="176"/>
    </row>
    <row r="25" spans="1:63" s="183" customFormat="1" ht="20.25">
      <c r="A25" s="182"/>
      <c r="B25" s="182"/>
      <c r="C25" s="182"/>
      <c r="D25" s="182"/>
      <c r="E25" s="182"/>
      <c r="F25" s="295"/>
      <c r="G25" s="295"/>
      <c r="H25" s="295"/>
      <c r="I25" s="295"/>
      <c r="J25" s="182"/>
      <c r="K25" s="182"/>
      <c r="L25" s="295"/>
      <c r="M25" s="295"/>
      <c r="N25" s="295"/>
      <c r="O25" s="295"/>
      <c r="P25" s="295"/>
      <c r="Q25" s="182"/>
      <c r="R25" s="182"/>
      <c r="S25" s="295"/>
      <c r="T25" s="295"/>
      <c r="U25" s="295"/>
      <c r="V25" s="295"/>
      <c r="W25" s="295"/>
      <c r="X25" s="182"/>
      <c r="Y25" s="182"/>
      <c r="Z25" s="295"/>
      <c r="AA25" s="295"/>
      <c r="AB25" s="295"/>
      <c r="AC25" s="295"/>
      <c r="AD25" s="295"/>
      <c r="AE25" s="182"/>
      <c r="AF25" s="182"/>
      <c r="AG25" s="286"/>
      <c r="AH25" s="286"/>
      <c r="AI25" s="286"/>
      <c r="AJ25" s="286"/>
      <c r="AK25" s="286"/>
      <c r="AL25" s="286"/>
      <c r="AM25" s="178"/>
      <c r="AN25" s="182"/>
      <c r="AO25" s="286"/>
      <c r="AP25" s="286"/>
      <c r="AQ25" s="286"/>
      <c r="AR25" s="286"/>
      <c r="AS25" s="286"/>
      <c r="AT25" s="286"/>
      <c r="AU25" s="182"/>
      <c r="AV25" s="182"/>
      <c r="AW25" s="286"/>
      <c r="AX25" s="286"/>
      <c r="AY25" s="286"/>
      <c r="AZ25" s="286"/>
      <c r="BA25" s="286"/>
      <c r="BB25" s="180"/>
      <c r="BC25" s="182"/>
      <c r="BD25" s="182"/>
      <c r="BE25" s="182"/>
      <c r="BF25" s="182"/>
      <c r="BG25" s="182"/>
      <c r="BH25" s="182"/>
      <c r="BI25" s="182"/>
      <c r="BJ25" s="182"/>
      <c r="BK25" s="182"/>
    </row>
  </sheetData>
  <sheetProtection password="CC7B" sheet="1" objects="1" scenarios="1"/>
  <mergeCells count="53">
    <mergeCell ref="AX7:BE7"/>
    <mergeCell ref="AX8:BE8"/>
    <mergeCell ref="AX9:BE9"/>
    <mergeCell ref="A14:BA14"/>
    <mergeCell ref="S11:AA11"/>
    <mergeCell ref="AB10:AU10"/>
    <mergeCell ref="AB11:BK11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F24:I25"/>
    <mergeCell ref="L24:P25"/>
    <mergeCell ref="S24:W25"/>
    <mergeCell ref="Z24:AD25"/>
    <mergeCell ref="AG24:AL25"/>
    <mergeCell ref="AO24:AT25"/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22"/>
  <sheetViews>
    <sheetView tabSelected="1" zoomScale="70" zoomScaleNormal="70" zoomScalePageLayoutView="0" workbookViewId="0" topLeftCell="A16">
      <selection activeCell="Q25" sqref="Q25"/>
    </sheetView>
  </sheetViews>
  <sheetFormatPr defaultColWidth="9.00390625" defaultRowHeight="12.75"/>
  <cols>
    <col min="1" max="1" width="10.75390625" style="1" customWidth="1"/>
    <col min="2" max="2" width="80.75390625" style="1" customWidth="1"/>
    <col min="3" max="8" width="2.25390625" style="1" customWidth="1"/>
    <col min="9" max="9" width="4.75390625" style="1" customWidth="1"/>
    <col min="10" max="10" width="6.75390625" style="87" customWidth="1"/>
    <col min="11" max="11" width="6.75390625" style="1" customWidth="1"/>
    <col min="12" max="16" width="6.75390625" style="87" customWidth="1"/>
    <col min="17" max="23" width="6.25390625" style="53" customWidth="1"/>
    <col min="24" max="24" width="6.25390625" style="1" customWidth="1"/>
    <col min="25" max="16384" width="9.125" style="1" customWidth="1"/>
  </cols>
  <sheetData>
    <row r="1" spans="1:24" ht="30" customHeight="1" thickBot="1">
      <c r="A1" s="382" t="s">
        <v>102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4"/>
    </row>
    <row r="2" spans="1:24" ht="15.75" customHeight="1">
      <c r="A2" s="416" t="s">
        <v>1</v>
      </c>
      <c r="B2" s="385" t="s">
        <v>2</v>
      </c>
      <c r="C2" s="392" t="s">
        <v>17</v>
      </c>
      <c r="D2" s="393"/>
      <c r="E2" s="393"/>
      <c r="F2" s="393"/>
      <c r="G2" s="393"/>
      <c r="H2" s="393"/>
      <c r="I2" s="394"/>
      <c r="J2" s="419" t="s">
        <v>7</v>
      </c>
      <c r="K2" s="420"/>
      <c r="L2" s="420"/>
      <c r="M2" s="420"/>
      <c r="N2" s="420"/>
      <c r="O2" s="420"/>
      <c r="P2" s="385"/>
      <c r="Q2" s="419" t="s">
        <v>9</v>
      </c>
      <c r="R2" s="420"/>
      <c r="S2" s="420"/>
      <c r="T2" s="420"/>
      <c r="U2" s="420"/>
      <c r="V2" s="420"/>
      <c r="W2" s="420"/>
      <c r="X2" s="385"/>
    </row>
    <row r="3" spans="1:24" ht="15.75" customHeight="1">
      <c r="A3" s="417"/>
      <c r="B3" s="386"/>
      <c r="C3" s="395"/>
      <c r="D3" s="396"/>
      <c r="E3" s="396"/>
      <c r="F3" s="396"/>
      <c r="G3" s="396"/>
      <c r="H3" s="396"/>
      <c r="I3" s="397"/>
      <c r="J3" s="344" t="s">
        <v>16</v>
      </c>
      <c r="K3" s="402" t="s">
        <v>18</v>
      </c>
      <c r="L3" s="410" t="s">
        <v>105</v>
      </c>
      <c r="M3" s="329" t="s">
        <v>8</v>
      </c>
      <c r="N3" s="330"/>
      <c r="O3" s="331"/>
      <c r="P3" s="413" t="s">
        <v>107</v>
      </c>
      <c r="Q3" s="349" t="s">
        <v>10</v>
      </c>
      <c r="R3" s="350"/>
      <c r="S3" s="350" t="s">
        <v>11</v>
      </c>
      <c r="T3" s="350"/>
      <c r="U3" s="350" t="s">
        <v>12</v>
      </c>
      <c r="V3" s="350"/>
      <c r="W3" s="350" t="s">
        <v>13</v>
      </c>
      <c r="X3" s="401"/>
    </row>
    <row r="4" spans="1:24" ht="15.75" customHeight="1">
      <c r="A4" s="417"/>
      <c r="B4" s="386"/>
      <c r="C4" s="422" t="s">
        <v>3</v>
      </c>
      <c r="D4" s="351"/>
      <c r="E4" s="351"/>
      <c r="F4" s="351" t="s">
        <v>4</v>
      </c>
      <c r="G4" s="351"/>
      <c r="H4" s="351"/>
      <c r="I4" s="388" t="s">
        <v>5</v>
      </c>
      <c r="J4" s="344"/>
      <c r="K4" s="402"/>
      <c r="L4" s="411"/>
      <c r="M4" s="390" t="s">
        <v>6</v>
      </c>
      <c r="N4" s="332" t="s">
        <v>15</v>
      </c>
      <c r="O4" s="390" t="s">
        <v>106</v>
      </c>
      <c r="P4" s="414"/>
      <c r="Q4" s="2">
        <v>1</v>
      </c>
      <c r="R4" s="3">
        <v>2</v>
      </c>
      <c r="S4" s="3">
        <v>3</v>
      </c>
      <c r="T4" s="3">
        <v>4</v>
      </c>
      <c r="U4" s="3">
        <v>5</v>
      </c>
      <c r="V4" s="3">
        <v>6</v>
      </c>
      <c r="W4" s="3">
        <v>7</v>
      </c>
      <c r="X4" s="4">
        <v>8</v>
      </c>
    </row>
    <row r="5" spans="1:24" ht="14.25" customHeight="1">
      <c r="A5" s="417"/>
      <c r="B5" s="386"/>
      <c r="C5" s="422"/>
      <c r="D5" s="351"/>
      <c r="E5" s="351"/>
      <c r="F5" s="351"/>
      <c r="G5" s="351"/>
      <c r="H5" s="351"/>
      <c r="I5" s="388"/>
      <c r="J5" s="344"/>
      <c r="K5" s="402"/>
      <c r="L5" s="411"/>
      <c r="M5" s="390"/>
      <c r="N5" s="332"/>
      <c r="O5" s="390"/>
      <c r="P5" s="414"/>
      <c r="Q5" s="338" t="s">
        <v>14</v>
      </c>
      <c r="R5" s="339"/>
      <c r="S5" s="339"/>
      <c r="T5" s="339"/>
      <c r="U5" s="339"/>
      <c r="V5" s="339"/>
      <c r="W5" s="339"/>
      <c r="X5" s="340"/>
    </row>
    <row r="6" spans="1:24" ht="14.25" customHeight="1">
      <c r="A6" s="417"/>
      <c r="B6" s="386"/>
      <c r="C6" s="422"/>
      <c r="D6" s="351"/>
      <c r="E6" s="351"/>
      <c r="F6" s="351"/>
      <c r="G6" s="351"/>
      <c r="H6" s="351"/>
      <c r="I6" s="388"/>
      <c r="J6" s="344"/>
      <c r="K6" s="402"/>
      <c r="L6" s="411"/>
      <c r="M6" s="390"/>
      <c r="N6" s="332"/>
      <c r="O6" s="390"/>
      <c r="P6" s="414"/>
      <c r="Q6" s="138">
        <v>18</v>
      </c>
      <c r="R6" s="139">
        <v>18</v>
      </c>
      <c r="S6" s="139">
        <v>18</v>
      </c>
      <c r="T6" s="139">
        <v>18</v>
      </c>
      <c r="U6" s="139">
        <v>18</v>
      </c>
      <c r="V6" s="139">
        <v>18</v>
      </c>
      <c r="W6" s="139">
        <v>18</v>
      </c>
      <c r="X6" s="140">
        <v>18</v>
      </c>
    </row>
    <row r="7" spans="1:24" ht="52.5" customHeight="1" thickBot="1">
      <c r="A7" s="418"/>
      <c r="B7" s="387"/>
      <c r="C7" s="423"/>
      <c r="D7" s="352"/>
      <c r="E7" s="352"/>
      <c r="F7" s="352"/>
      <c r="G7" s="352"/>
      <c r="H7" s="352"/>
      <c r="I7" s="389"/>
      <c r="J7" s="345"/>
      <c r="K7" s="403"/>
      <c r="L7" s="412"/>
      <c r="M7" s="391"/>
      <c r="N7" s="333"/>
      <c r="O7" s="391"/>
      <c r="P7" s="415"/>
      <c r="Q7" s="341" t="s">
        <v>19</v>
      </c>
      <c r="R7" s="342"/>
      <c r="S7" s="342"/>
      <c r="T7" s="342"/>
      <c r="U7" s="342"/>
      <c r="V7" s="342"/>
      <c r="W7" s="342"/>
      <c r="X7" s="343"/>
    </row>
    <row r="8" spans="1:24" ht="19.5" customHeight="1" thickBot="1">
      <c r="A8" s="5">
        <v>1</v>
      </c>
      <c r="B8" s="6">
        <v>2</v>
      </c>
      <c r="C8" s="421">
        <v>3</v>
      </c>
      <c r="D8" s="347"/>
      <c r="E8" s="348"/>
      <c r="F8" s="346">
        <v>4</v>
      </c>
      <c r="G8" s="347"/>
      <c r="H8" s="348"/>
      <c r="I8" s="8">
        <v>5</v>
      </c>
      <c r="J8" s="9">
        <v>6</v>
      </c>
      <c r="K8" s="10">
        <v>7</v>
      </c>
      <c r="L8" s="11">
        <v>8</v>
      </c>
      <c r="M8" s="11">
        <v>9</v>
      </c>
      <c r="N8" s="11">
        <v>10</v>
      </c>
      <c r="O8" s="11">
        <v>11</v>
      </c>
      <c r="P8" s="12">
        <v>12</v>
      </c>
      <c r="Q8" s="7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8">
        <v>20</v>
      </c>
    </row>
    <row r="9" spans="1:24" ht="34.5" customHeight="1" thickBot="1">
      <c r="A9" s="404" t="s">
        <v>100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6"/>
    </row>
    <row r="10" spans="1:24" s="13" customFormat="1" ht="34.5" customHeight="1">
      <c r="A10" s="334" t="s">
        <v>103</v>
      </c>
      <c r="B10" s="335"/>
      <c r="C10" s="335"/>
      <c r="D10" s="335"/>
      <c r="E10" s="335"/>
      <c r="F10" s="335"/>
      <c r="G10" s="335"/>
      <c r="H10" s="335"/>
      <c r="I10" s="335"/>
      <c r="J10" s="336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7"/>
    </row>
    <row r="11" spans="1:26" s="23" customFormat="1" ht="34.5" customHeight="1">
      <c r="A11" s="14">
        <v>1</v>
      </c>
      <c r="B11" s="248" t="s">
        <v>166</v>
      </c>
      <c r="C11" s="249"/>
      <c r="D11" s="249"/>
      <c r="E11" s="250"/>
      <c r="F11" s="251"/>
      <c r="G11" s="249">
        <v>1</v>
      </c>
      <c r="H11" s="250"/>
      <c r="I11" s="15"/>
      <c r="J11" s="16">
        <f>K11*30</f>
        <v>90</v>
      </c>
      <c r="K11" s="17">
        <f>SUM(Q11:X11)</f>
        <v>3</v>
      </c>
      <c r="L11" s="18">
        <f>K11*10</f>
        <v>30</v>
      </c>
      <c r="M11" s="18">
        <v>10</v>
      </c>
      <c r="N11" s="18">
        <v>20</v>
      </c>
      <c r="O11" s="18"/>
      <c r="P11" s="19">
        <f>J11-L11</f>
        <v>60</v>
      </c>
      <c r="Q11" s="20">
        <v>3</v>
      </c>
      <c r="R11" s="17"/>
      <c r="S11" s="17"/>
      <c r="T11" s="17"/>
      <c r="U11" s="17"/>
      <c r="V11" s="17"/>
      <c r="W11" s="17"/>
      <c r="X11" s="21"/>
      <c r="Y11" s="22"/>
      <c r="Z11" s="22"/>
    </row>
    <row r="12" spans="1:24" s="22" customFormat="1" ht="34.5" customHeight="1">
      <c r="A12" s="14">
        <v>2</v>
      </c>
      <c r="B12" s="252" t="s">
        <v>167</v>
      </c>
      <c r="C12" s="249"/>
      <c r="D12" s="249"/>
      <c r="E12" s="250"/>
      <c r="F12" s="251"/>
      <c r="G12" s="249">
        <v>1</v>
      </c>
      <c r="H12" s="250"/>
      <c r="I12" s="15"/>
      <c r="J12" s="16">
        <f>K12*30</f>
        <v>90</v>
      </c>
      <c r="K12" s="17">
        <f>SUM(Q12:X12)</f>
        <v>3</v>
      </c>
      <c r="L12" s="18">
        <f>K12*10</f>
        <v>30</v>
      </c>
      <c r="M12" s="18">
        <v>10</v>
      </c>
      <c r="N12" s="18">
        <v>20</v>
      </c>
      <c r="O12" s="18"/>
      <c r="P12" s="19">
        <f>J12-L12</f>
        <v>60</v>
      </c>
      <c r="Q12" s="20">
        <v>3</v>
      </c>
      <c r="R12" s="17"/>
      <c r="S12" s="17"/>
      <c r="T12" s="17"/>
      <c r="U12" s="17"/>
      <c r="V12" s="17"/>
      <c r="W12" s="17"/>
      <c r="X12" s="21"/>
    </row>
    <row r="13" spans="1:24" s="22" customFormat="1" ht="34.5" customHeight="1">
      <c r="A13" s="14">
        <v>3</v>
      </c>
      <c r="B13" s="252" t="s">
        <v>168</v>
      </c>
      <c r="C13" s="249"/>
      <c r="D13" s="249"/>
      <c r="E13" s="250"/>
      <c r="F13" s="251"/>
      <c r="G13" s="249">
        <v>2</v>
      </c>
      <c r="H13" s="250"/>
      <c r="I13" s="15"/>
      <c r="J13" s="16">
        <f>K13*30</f>
        <v>90</v>
      </c>
      <c r="K13" s="17">
        <f>SUM(Q13:X13)</f>
        <v>3</v>
      </c>
      <c r="L13" s="18">
        <f>K13*10</f>
        <v>30</v>
      </c>
      <c r="M13" s="18">
        <v>10</v>
      </c>
      <c r="N13" s="18">
        <v>20</v>
      </c>
      <c r="O13" s="18"/>
      <c r="P13" s="19">
        <f>J13-L13</f>
        <v>60</v>
      </c>
      <c r="Q13" s="20"/>
      <c r="R13" s="17">
        <v>3</v>
      </c>
      <c r="S13" s="17"/>
      <c r="T13" s="17"/>
      <c r="U13" s="17"/>
      <c r="V13" s="17"/>
      <c r="W13" s="17"/>
      <c r="X13" s="21"/>
    </row>
    <row r="14" spans="1:24" s="22" customFormat="1" ht="34.5" customHeight="1">
      <c r="A14" s="14">
        <v>4</v>
      </c>
      <c r="B14" s="252" t="s">
        <v>169</v>
      </c>
      <c r="C14" s="249"/>
      <c r="D14" s="249"/>
      <c r="E14" s="250"/>
      <c r="F14" s="251"/>
      <c r="G14" s="249">
        <v>3</v>
      </c>
      <c r="H14" s="250"/>
      <c r="I14" s="15"/>
      <c r="J14" s="16">
        <f>K14*30</f>
        <v>90</v>
      </c>
      <c r="K14" s="17">
        <f>SUM(Q14:X14)</f>
        <v>3</v>
      </c>
      <c r="L14" s="18">
        <f>K14*10</f>
        <v>30</v>
      </c>
      <c r="M14" s="18">
        <v>10</v>
      </c>
      <c r="N14" s="18">
        <v>20</v>
      </c>
      <c r="O14" s="18"/>
      <c r="P14" s="19">
        <f>J14-L14</f>
        <v>60</v>
      </c>
      <c r="Q14" s="20"/>
      <c r="R14" s="17"/>
      <c r="S14" s="17">
        <v>3</v>
      </c>
      <c r="T14" s="17"/>
      <c r="U14" s="17"/>
      <c r="V14" s="17"/>
      <c r="W14" s="17"/>
      <c r="X14" s="21"/>
    </row>
    <row r="15" spans="1:24" s="22" customFormat="1" ht="34.5" customHeight="1">
      <c r="A15" s="14">
        <v>5</v>
      </c>
      <c r="B15" s="252" t="s">
        <v>170</v>
      </c>
      <c r="C15" s="249"/>
      <c r="D15" s="249"/>
      <c r="E15" s="250"/>
      <c r="F15" s="251"/>
      <c r="G15" s="249">
        <v>7</v>
      </c>
      <c r="H15" s="250">
        <v>8</v>
      </c>
      <c r="I15" s="15"/>
      <c r="J15" s="16">
        <f>K15*30</f>
        <v>180</v>
      </c>
      <c r="K15" s="17">
        <f>SUM(Q15:X15)</f>
        <v>6</v>
      </c>
      <c r="L15" s="18">
        <f>K15*10</f>
        <v>60</v>
      </c>
      <c r="M15" s="18"/>
      <c r="N15" s="18">
        <v>60</v>
      </c>
      <c r="O15" s="18"/>
      <c r="P15" s="19">
        <f>J15-L15</f>
        <v>120</v>
      </c>
      <c r="Q15" s="20"/>
      <c r="R15" s="17"/>
      <c r="S15" s="17"/>
      <c r="T15" s="17"/>
      <c r="U15" s="17"/>
      <c r="V15" s="17"/>
      <c r="W15" s="17">
        <v>3</v>
      </c>
      <c r="X15" s="21">
        <v>3</v>
      </c>
    </row>
    <row r="16" spans="1:26" s="33" customFormat="1" ht="34.5" customHeight="1" thickBot="1">
      <c r="A16" s="368" t="s">
        <v>89</v>
      </c>
      <c r="B16" s="369"/>
      <c r="C16" s="398"/>
      <c r="D16" s="398"/>
      <c r="E16" s="399"/>
      <c r="F16" s="400"/>
      <c r="G16" s="398"/>
      <c r="H16" s="399"/>
      <c r="I16" s="25"/>
      <c r="J16" s="26">
        <f aca="true" t="shared" si="0" ref="J16:X16">SUM(J11:J15)</f>
        <v>540</v>
      </c>
      <c r="K16" s="27">
        <f t="shared" si="0"/>
        <v>18</v>
      </c>
      <c r="L16" s="27">
        <f t="shared" si="0"/>
        <v>180</v>
      </c>
      <c r="M16" s="27">
        <f t="shared" si="0"/>
        <v>40</v>
      </c>
      <c r="N16" s="27">
        <f t="shared" si="0"/>
        <v>140</v>
      </c>
      <c r="O16" s="27">
        <f t="shared" si="0"/>
        <v>0</v>
      </c>
      <c r="P16" s="28">
        <f t="shared" si="0"/>
        <v>360</v>
      </c>
      <c r="Q16" s="29">
        <f t="shared" si="0"/>
        <v>6</v>
      </c>
      <c r="R16" s="30">
        <f t="shared" si="0"/>
        <v>3</v>
      </c>
      <c r="S16" s="30">
        <f t="shared" si="0"/>
        <v>3</v>
      </c>
      <c r="T16" s="30">
        <f t="shared" si="0"/>
        <v>0</v>
      </c>
      <c r="U16" s="30">
        <f t="shared" si="0"/>
        <v>0</v>
      </c>
      <c r="V16" s="30">
        <f t="shared" si="0"/>
        <v>0</v>
      </c>
      <c r="W16" s="30">
        <f t="shared" si="0"/>
        <v>3</v>
      </c>
      <c r="X16" s="31">
        <f t="shared" si="0"/>
        <v>3</v>
      </c>
      <c r="Y16" s="32"/>
      <c r="Z16" s="32"/>
    </row>
    <row r="17" spans="1:24" s="34" customFormat="1" ht="19.5" customHeight="1" thickBot="1">
      <c r="A17" s="407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9"/>
    </row>
    <row r="18" spans="1:24" s="34" customFormat="1" ht="34.5" customHeight="1">
      <c r="A18" s="373" t="s">
        <v>104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5"/>
    </row>
    <row r="19" spans="1:24" s="34" customFormat="1" ht="34.5" customHeight="1">
      <c r="A19" s="14">
        <v>1</v>
      </c>
      <c r="B19" s="252" t="s">
        <v>174</v>
      </c>
      <c r="C19" s="35"/>
      <c r="D19" s="35"/>
      <c r="E19" s="36"/>
      <c r="F19" s="15"/>
      <c r="G19" s="35">
        <v>2</v>
      </c>
      <c r="H19" s="36"/>
      <c r="I19" s="15"/>
      <c r="J19" s="16">
        <f aca="true" t="shared" si="1" ref="J19:J42">K19*30</f>
        <v>150</v>
      </c>
      <c r="K19" s="17">
        <f aca="true" t="shared" si="2" ref="K19:K42">SUM(Q19:X19)</f>
        <v>5</v>
      </c>
      <c r="L19" s="18">
        <f>K19*10</f>
        <v>50</v>
      </c>
      <c r="M19" s="24">
        <v>20</v>
      </c>
      <c r="N19" s="24">
        <v>30</v>
      </c>
      <c r="O19" s="24"/>
      <c r="P19" s="19">
        <f>J19-L19</f>
        <v>100</v>
      </c>
      <c r="Q19" s="20"/>
      <c r="R19" s="17">
        <v>5</v>
      </c>
      <c r="S19" s="17"/>
      <c r="T19" s="17"/>
      <c r="U19" s="17"/>
      <c r="V19" s="17"/>
      <c r="W19" s="17"/>
      <c r="X19" s="21"/>
    </row>
    <row r="20" spans="1:24" s="34" customFormat="1" ht="34.5" customHeight="1">
      <c r="A20" s="14">
        <v>2</v>
      </c>
      <c r="B20" s="248" t="s">
        <v>175</v>
      </c>
      <c r="C20" s="35"/>
      <c r="D20" s="35"/>
      <c r="E20" s="36"/>
      <c r="F20" s="15"/>
      <c r="G20" s="35">
        <v>1</v>
      </c>
      <c r="H20" s="36"/>
      <c r="I20" s="15"/>
      <c r="J20" s="37">
        <f t="shared" si="1"/>
        <v>150</v>
      </c>
      <c r="K20" s="17">
        <f t="shared" si="2"/>
        <v>5</v>
      </c>
      <c r="L20" s="18">
        <f aca="true" t="shared" si="3" ref="L20:L38">K20*10</f>
        <v>50</v>
      </c>
      <c r="M20" s="24">
        <v>20</v>
      </c>
      <c r="N20" s="24">
        <v>30</v>
      </c>
      <c r="O20" s="24"/>
      <c r="P20" s="19">
        <f aca="true" t="shared" si="4" ref="P20:P42">J20-L20</f>
        <v>100</v>
      </c>
      <c r="Q20" s="20">
        <v>5</v>
      </c>
      <c r="R20" s="17"/>
      <c r="S20" s="17"/>
      <c r="T20" s="17"/>
      <c r="U20" s="17"/>
      <c r="V20" s="17"/>
      <c r="W20" s="17"/>
      <c r="X20" s="21"/>
    </row>
    <row r="21" spans="1:24" s="34" customFormat="1" ht="34.5" customHeight="1">
      <c r="A21" s="14">
        <v>3</v>
      </c>
      <c r="B21" s="248" t="s">
        <v>176</v>
      </c>
      <c r="C21" s="35"/>
      <c r="D21" s="35"/>
      <c r="E21" s="36"/>
      <c r="F21" s="15"/>
      <c r="G21" s="35">
        <v>3</v>
      </c>
      <c r="H21" s="36"/>
      <c r="I21" s="15"/>
      <c r="J21" s="37">
        <f t="shared" si="1"/>
        <v>90</v>
      </c>
      <c r="K21" s="17">
        <f t="shared" si="2"/>
        <v>3</v>
      </c>
      <c r="L21" s="18">
        <f t="shared" si="3"/>
        <v>30</v>
      </c>
      <c r="M21" s="24">
        <v>10</v>
      </c>
      <c r="N21" s="24">
        <v>20</v>
      </c>
      <c r="O21" s="24"/>
      <c r="P21" s="19">
        <f t="shared" si="4"/>
        <v>60</v>
      </c>
      <c r="Q21" s="20"/>
      <c r="R21" s="17"/>
      <c r="S21" s="17">
        <v>3</v>
      </c>
      <c r="T21" s="17"/>
      <c r="U21" s="17"/>
      <c r="V21" s="17"/>
      <c r="W21" s="17"/>
      <c r="X21" s="21"/>
    </row>
    <row r="22" spans="1:24" s="34" customFormat="1" ht="34.5" customHeight="1">
      <c r="A22" s="14">
        <v>4</v>
      </c>
      <c r="B22" s="248" t="s">
        <v>177</v>
      </c>
      <c r="C22" s="35"/>
      <c r="D22" s="35"/>
      <c r="E22" s="36"/>
      <c r="F22" s="15"/>
      <c r="G22" s="35">
        <v>5</v>
      </c>
      <c r="H22" s="36"/>
      <c r="I22" s="15"/>
      <c r="J22" s="37">
        <f t="shared" si="1"/>
        <v>90</v>
      </c>
      <c r="K22" s="17">
        <f t="shared" si="2"/>
        <v>3</v>
      </c>
      <c r="L22" s="18">
        <f t="shared" si="3"/>
        <v>30</v>
      </c>
      <c r="M22" s="24">
        <v>10</v>
      </c>
      <c r="N22" s="24">
        <v>20</v>
      </c>
      <c r="O22" s="24"/>
      <c r="P22" s="19">
        <f t="shared" si="4"/>
        <v>60</v>
      </c>
      <c r="Q22" s="20"/>
      <c r="R22" s="17"/>
      <c r="S22" s="17"/>
      <c r="T22" s="17"/>
      <c r="U22" s="17">
        <v>3</v>
      </c>
      <c r="V22" s="17"/>
      <c r="W22" s="17"/>
      <c r="X22" s="21"/>
    </row>
    <row r="23" spans="1:24" s="34" customFormat="1" ht="34.5" customHeight="1">
      <c r="A23" s="14">
        <v>5</v>
      </c>
      <c r="B23" s="248" t="s">
        <v>173</v>
      </c>
      <c r="C23" s="35"/>
      <c r="D23" s="35"/>
      <c r="E23" s="36"/>
      <c r="F23" s="15"/>
      <c r="G23" s="35">
        <v>4</v>
      </c>
      <c r="H23" s="36"/>
      <c r="I23" s="15"/>
      <c r="J23" s="37">
        <f t="shared" si="1"/>
        <v>90</v>
      </c>
      <c r="K23" s="17">
        <f t="shared" si="2"/>
        <v>3</v>
      </c>
      <c r="L23" s="18">
        <f t="shared" si="3"/>
        <v>30</v>
      </c>
      <c r="M23" s="24">
        <v>10</v>
      </c>
      <c r="N23" s="24">
        <v>20</v>
      </c>
      <c r="O23" s="24"/>
      <c r="P23" s="19">
        <f t="shared" si="4"/>
        <v>60</v>
      </c>
      <c r="Q23" s="20"/>
      <c r="R23" s="17"/>
      <c r="S23" s="17"/>
      <c r="T23" s="17">
        <v>3</v>
      </c>
      <c r="U23" s="17"/>
      <c r="V23" s="17"/>
      <c r="W23" s="17"/>
      <c r="X23" s="21"/>
    </row>
    <row r="24" spans="1:24" s="34" customFormat="1" ht="34.5" customHeight="1">
      <c r="A24" s="14">
        <v>6</v>
      </c>
      <c r="B24" s="88" t="s">
        <v>221</v>
      </c>
      <c r="C24" s="112"/>
      <c r="D24" s="112">
        <v>1</v>
      </c>
      <c r="E24" s="113"/>
      <c r="F24" s="89"/>
      <c r="G24" s="112"/>
      <c r="H24" s="113"/>
      <c r="I24" s="89"/>
      <c r="J24" s="37">
        <f t="shared" si="1"/>
        <v>180</v>
      </c>
      <c r="K24" s="17">
        <f t="shared" si="2"/>
        <v>6</v>
      </c>
      <c r="L24" s="18">
        <f t="shared" si="3"/>
        <v>60</v>
      </c>
      <c r="M24" s="92">
        <v>24</v>
      </c>
      <c r="N24" s="92">
        <v>36</v>
      </c>
      <c r="O24" s="92"/>
      <c r="P24" s="19">
        <f t="shared" si="4"/>
        <v>120</v>
      </c>
      <c r="Q24" s="114">
        <v>6</v>
      </c>
      <c r="R24" s="115"/>
      <c r="S24" s="115"/>
      <c r="T24" s="115"/>
      <c r="U24" s="115"/>
      <c r="V24" s="115"/>
      <c r="W24" s="115"/>
      <c r="X24" s="116"/>
    </row>
    <row r="25" spans="1:24" s="34" customFormat="1" ht="34.5" customHeight="1">
      <c r="A25" s="14">
        <v>7</v>
      </c>
      <c r="B25" s="88" t="s">
        <v>190</v>
      </c>
      <c r="C25" s="112"/>
      <c r="D25" s="112">
        <v>2</v>
      </c>
      <c r="E25" s="113"/>
      <c r="F25" s="89"/>
      <c r="G25" s="112">
        <v>1</v>
      </c>
      <c r="H25" s="113"/>
      <c r="I25" s="89"/>
      <c r="J25" s="37">
        <f t="shared" si="1"/>
        <v>210</v>
      </c>
      <c r="K25" s="17">
        <f t="shared" si="2"/>
        <v>7</v>
      </c>
      <c r="L25" s="18">
        <f t="shared" si="3"/>
        <v>70</v>
      </c>
      <c r="M25" s="92">
        <v>28</v>
      </c>
      <c r="N25" s="92">
        <v>42</v>
      </c>
      <c r="O25" s="92"/>
      <c r="P25" s="19">
        <f t="shared" si="4"/>
        <v>140</v>
      </c>
      <c r="Q25" s="114">
        <v>3</v>
      </c>
      <c r="R25" s="115">
        <v>4</v>
      </c>
      <c r="S25" s="115"/>
      <c r="T25" s="115"/>
      <c r="U25" s="115"/>
      <c r="V25" s="115"/>
      <c r="W25" s="115"/>
      <c r="X25" s="116"/>
    </row>
    <row r="26" spans="1:24" s="34" customFormat="1" ht="34.5" customHeight="1">
      <c r="A26" s="14">
        <v>8</v>
      </c>
      <c r="B26" s="88" t="s">
        <v>217</v>
      </c>
      <c r="C26" s="112"/>
      <c r="D26" s="112">
        <v>3</v>
      </c>
      <c r="E26" s="113"/>
      <c r="F26" s="89"/>
      <c r="G26" s="112"/>
      <c r="H26" s="113"/>
      <c r="I26" s="89"/>
      <c r="J26" s="37">
        <f t="shared" si="1"/>
        <v>180</v>
      </c>
      <c r="K26" s="17">
        <f t="shared" si="2"/>
        <v>6</v>
      </c>
      <c r="L26" s="18">
        <f t="shared" si="3"/>
        <v>60</v>
      </c>
      <c r="M26" s="92">
        <v>24</v>
      </c>
      <c r="N26" s="92">
        <v>36</v>
      </c>
      <c r="O26" s="92"/>
      <c r="P26" s="19">
        <f t="shared" si="4"/>
        <v>120</v>
      </c>
      <c r="Q26" s="114"/>
      <c r="R26" s="115"/>
      <c r="S26" s="115">
        <v>6</v>
      </c>
      <c r="T26" s="115"/>
      <c r="U26" s="115"/>
      <c r="V26" s="115"/>
      <c r="W26" s="115"/>
      <c r="X26" s="116"/>
    </row>
    <row r="27" spans="1:24" s="34" customFormat="1" ht="34.5" customHeight="1">
      <c r="A27" s="14">
        <v>9</v>
      </c>
      <c r="B27" s="88" t="s">
        <v>191</v>
      </c>
      <c r="C27" s="112"/>
      <c r="D27" s="112">
        <v>4</v>
      </c>
      <c r="E27" s="113"/>
      <c r="F27" s="89"/>
      <c r="G27" s="112"/>
      <c r="H27" s="113"/>
      <c r="I27" s="89"/>
      <c r="J27" s="37">
        <f t="shared" si="1"/>
        <v>150</v>
      </c>
      <c r="K27" s="17">
        <f t="shared" si="2"/>
        <v>5</v>
      </c>
      <c r="L27" s="18">
        <f t="shared" si="3"/>
        <v>50</v>
      </c>
      <c r="M27" s="92">
        <v>20</v>
      </c>
      <c r="N27" s="92">
        <v>30</v>
      </c>
      <c r="O27" s="92"/>
      <c r="P27" s="19">
        <f t="shared" si="4"/>
        <v>100</v>
      </c>
      <c r="Q27" s="114"/>
      <c r="R27" s="115"/>
      <c r="S27" s="115"/>
      <c r="T27" s="115">
        <v>5</v>
      </c>
      <c r="U27" s="115"/>
      <c r="V27" s="115"/>
      <c r="W27" s="115"/>
      <c r="X27" s="116"/>
    </row>
    <row r="28" spans="1:24" s="34" customFormat="1" ht="34.5" customHeight="1">
      <c r="A28" s="14">
        <v>10</v>
      </c>
      <c r="B28" s="88" t="s">
        <v>192</v>
      </c>
      <c r="C28" s="112"/>
      <c r="D28" s="112">
        <v>5</v>
      </c>
      <c r="E28" s="113"/>
      <c r="F28" s="89"/>
      <c r="G28" s="112"/>
      <c r="H28" s="113"/>
      <c r="I28" s="89"/>
      <c r="J28" s="37">
        <f t="shared" si="1"/>
        <v>150</v>
      </c>
      <c r="K28" s="17">
        <f t="shared" si="2"/>
        <v>5</v>
      </c>
      <c r="L28" s="18">
        <f t="shared" si="3"/>
        <v>50</v>
      </c>
      <c r="M28" s="92">
        <v>20</v>
      </c>
      <c r="N28" s="92">
        <v>30</v>
      </c>
      <c r="O28" s="92"/>
      <c r="P28" s="19">
        <f t="shared" si="4"/>
        <v>100</v>
      </c>
      <c r="Q28" s="114"/>
      <c r="R28" s="115"/>
      <c r="S28" s="115"/>
      <c r="T28" s="115"/>
      <c r="U28" s="115">
        <v>5</v>
      </c>
      <c r="V28" s="115"/>
      <c r="W28" s="115"/>
      <c r="X28" s="116"/>
    </row>
    <row r="29" spans="1:24" s="34" customFormat="1" ht="34.5" customHeight="1">
      <c r="A29" s="14">
        <v>11</v>
      </c>
      <c r="B29" s="88" t="s">
        <v>193</v>
      </c>
      <c r="C29" s="112"/>
      <c r="D29" s="112">
        <v>4</v>
      </c>
      <c r="E29" s="113"/>
      <c r="F29" s="89"/>
      <c r="G29" s="112"/>
      <c r="H29" s="113"/>
      <c r="I29" s="89"/>
      <c r="J29" s="37">
        <f t="shared" si="1"/>
        <v>120</v>
      </c>
      <c r="K29" s="17">
        <f t="shared" si="2"/>
        <v>4</v>
      </c>
      <c r="L29" s="18">
        <f t="shared" si="3"/>
        <v>40</v>
      </c>
      <c r="M29" s="92">
        <v>16</v>
      </c>
      <c r="N29" s="92">
        <v>24</v>
      </c>
      <c r="O29" s="92"/>
      <c r="P29" s="19">
        <f t="shared" si="4"/>
        <v>80</v>
      </c>
      <c r="Q29" s="114"/>
      <c r="R29" s="115"/>
      <c r="S29" s="115"/>
      <c r="T29" s="115">
        <v>4</v>
      </c>
      <c r="U29" s="115"/>
      <c r="V29" s="115"/>
      <c r="W29" s="115"/>
      <c r="X29" s="116"/>
    </row>
    <row r="30" spans="1:24" s="34" customFormat="1" ht="34.5" customHeight="1">
      <c r="A30" s="14">
        <v>12</v>
      </c>
      <c r="B30" s="88" t="s">
        <v>218</v>
      </c>
      <c r="C30" s="112"/>
      <c r="D30" s="112">
        <v>5</v>
      </c>
      <c r="E30" s="113"/>
      <c r="F30" s="89"/>
      <c r="G30" s="112"/>
      <c r="H30" s="113"/>
      <c r="I30" s="89"/>
      <c r="J30" s="37">
        <f t="shared" si="1"/>
        <v>120</v>
      </c>
      <c r="K30" s="17">
        <f t="shared" si="2"/>
        <v>4</v>
      </c>
      <c r="L30" s="18">
        <f t="shared" si="3"/>
        <v>40</v>
      </c>
      <c r="M30" s="92">
        <v>16</v>
      </c>
      <c r="N30" s="92">
        <v>24</v>
      </c>
      <c r="O30" s="92"/>
      <c r="P30" s="19">
        <f t="shared" si="4"/>
        <v>80</v>
      </c>
      <c r="Q30" s="114"/>
      <c r="R30" s="115"/>
      <c r="S30" s="115"/>
      <c r="T30" s="115"/>
      <c r="U30" s="115">
        <v>4</v>
      </c>
      <c r="V30" s="115"/>
      <c r="W30" s="115"/>
      <c r="X30" s="116"/>
    </row>
    <row r="31" spans="1:24" s="34" customFormat="1" ht="34.5" customHeight="1">
      <c r="A31" s="14">
        <v>13</v>
      </c>
      <c r="B31" s="88" t="s">
        <v>194</v>
      </c>
      <c r="C31" s="112"/>
      <c r="D31" s="112">
        <v>6</v>
      </c>
      <c r="E31" s="113"/>
      <c r="F31" s="89"/>
      <c r="G31" s="112"/>
      <c r="H31" s="113"/>
      <c r="I31" s="89"/>
      <c r="J31" s="37">
        <f t="shared" si="1"/>
        <v>90</v>
      </c>
      <c r="K31" s="17">
        <f t="shared" si="2"/>
        <v>3</v>
      </c>
      <c r="L31" s="18">
        <f t="shared" si="3"/>
        <v>30</v>
      </c>
      <c r="M31" s="92">
        <v>10</v>
      </c>
      <c r="N31" s="92">
        <v>20</v>
      </c>
      <c r="O31" s="92"/>
      <c r="P31" s="19">
        <f t="shared" si="4"/>
        <v>60</v>
      </c>
      <c r="Q31" s="114"/>
      <c r="R31" s="115"/>
      <c r="S31" s="115"/>
      <c r="T31" s="115"/>
      <c r="U31" s="115"/>
      <c r="V31" s="115">
        <v>3</v>
      </c>
      <c r="W31" s="115"/>
      <c r="X31" s="116"/>
    </row>
    <row r="32" spans="1:24" s="34" customFormat="1" ht="34.5" customHeight="1">
      <c r="A32" s="14">
        <v>14</v>
      </c>
      <c r="B32" s="88" t="s">
        <v>195</v>
      </c>
      <c r="C32" s="112"/>
      <c r="D32" s="112">
        <v>7</v>
      </c>
      <c r="E32" s="113"/>
      <c r="F32" s="89"/>
      <c r="G32" s="112"/>
      <c r="H32" s="113"/>
      <c r="I32" s="89"/>
      <c r="J32" s="37">
        <f t="shared" si="1"/>
        <v>150</v>
      </c>
      <c r="K32" s="17">
        <f t="shared" si="2"/>
        <v>5</v>
      </c>
      <c r="L32" s="18">
        <f t="shared" si="3"/>
        <v>50</v>
      </c>
      <c r="M32" s="92">
        <v>20</v>
      </c>
      <c r="N32" s="92">
        <v>30</v>
      </c>
      <c r="O32" s="92"/>
      <c r="P32" s="19">
        <f t="shared" si="4"/>
        <v>100</v>
      </c>
      <c r="Q32" s="114"/>
      <c r="R32" s="115"/>
      <c r="S32" s="115"/>
      <c r="T32" s="115"/>
      <c r="U32" s="115"/>
      <c r="V32" s="115"/>
      <c r="W32" s="115">
        <v>5</v>
      </c>
      <c r="X32" s="116"/>
    </row>
    <row r="33" spans="1:24" s="34" customFormat="1" ht="34.5" customHeight="1">
      <c r="A33" s="14">
        <v>15</v>
      </c>
      <c r="B33" s="88" t="s">
        <v>196</v>
      </c>
      <c r="C33" s="112"/>
      <c r="D33" s="112"/>
      <c r="E33" s="113"/>
      <c r="F33" s="89"/>
      <c r="G33" s="112">
        <v>5</v>
      </c>
      <c r="H33" s="113"/>
      <c r="I33" s="89"/>
      <c r="J33" s="37">
        <f t="shared" si="1"/>
        <v>90</v>
      </c>
      <c r="K33" s="17">
        <f t="shared" si="2"/>
        <v>3</v>
      </c>
      <c r="L33" s="18">
        <f t="shared" si="3"/>
        <v>30</v>
      </c>
      <c r="M33" s="92">
        <v>10</v>
      </c>
      <c r="N33" s="92">
        <v>20</v>
      </c>
      <c r="O33" s="92"/>
      <c r="P33" s="19">
        <f t="shared" si="4"/>
        <v>60</v>
      </c>
      <c r="Q33" s="114"/>
      <c r="R33" s="115"/>
      <c r="S33" s="115"/>
      <c r="T33" s="115"/>
      <c r="U33" s="115">
        <v>3</v>
      </c>
      <c r="V33" s="115"/>
      <c r="W33" s="115"/>
      <c r="X33" s="116"/>
    </row>
    <row r="34" spans="1:24" s="34" customFormat="1" ht="34.5" customHeight="1">
      <c r="A34" s="14">
        <v>16</v>
      </c>
      <c r="B34" s="88" t="s">
        <v>219</v>
      </c>
      <c r="C34" s="112"/>
      <c r="D34" s="112"/>
      <c r="E34" s="113"/>
      <c r="F34" s="89"/>
      <c r="G34" s="112">
        <v>7</v>
      </c>
      <c r="H34" s="113"/>
      <c r="I34" s="89"/>
      <c r="J34" s="37">
        <f t="shared" si="1"/>
        <v>120</v>
      </c>
      <c r="K34" s="17">
        <f t="shared" si="2"/>
        <v>4</v>
      </c>
      <c r="L34" s="18">
        <f t="shared" si="3"/>
        <v>40</v>
      </c>
      <c r="M34" s="92">
        <v>16</v>
      </c>
      <c r="N34" s="92">
        <v>24</v>
      </c>
      <c r="O34" s="92"/>
      <c r="P34" s="19">
        <f t="shared" si="4"/>
        <v>80</v>
      </c>
      <c r="Q34" s="114"/>
      <c r="R34" s="115"/>
      <c r="S34" s="115"/>
      <c r="T34" s="115"/>
      <c r="U34" s="115"/>
      <c r="V34" s="115"/>
      <c r="W34" s="115">
        <v>4</v>
      </c>
      <c r="X34" s="116"/>
    </row>
    <row r="35" spans="1:24" s="34" customFormat="1" ht="34.5" customHeight="1">
      <c r="A35" s="14">
        <v>17</v>
      </c>
      <c r="B35" s="88" t="s">
        <v>197</v>
      </c>
      <c r="C35" s="112"/>
      <c r="D35" s="112"/>
      <c r="E35" s="113"/>
      <c r="F35" s="89"/>
      <c r="G35" s="112">
        <v>3</v>
      </c>
      <c r="H35" s="113"/>
      <c r="I35" s="89"/>
      <c r="J35" s="37">
        <f t="shared" si="1"/>
        <v>120</v>
      </c>
      <c r="K35" s="17">
        <f t="shared" si="2"/>
        <v>4</v>
      </c>
      <c r="L35" s="18">
        <f t="shared" si="3"/>
        <v>40</v>
      </c>
      <c r="M35" s="92">
        <v>16</v>
      </c>
      <c r="N35" s="92">
        <v>24</v>
      </c>
      <c r="O35" s="92"/>
      <c r="P35" s="19">
        <f t="shared" si="4"/>
        <v>80</v>
      </c>
      <c r="Q35" s="114"/>
      <c r="R35" s="115"/>
      <c r="S35" s="115">
        <v>4</v>
      </c>
      <c r="T35" s="115"/>
      <c r="U35" s="115"/>
      <c r="V35" s="115"/>
      <c r="W35" s="115"/>
      <c r="X35" s="116"/>
    </row>
    <row r="36" spans="1:24" s="34" customFormat="1" ht="34.5" customHeight="1">
      <c r="A36" s="14">
        <v>18</v>
      </c>
      <c r="B36" s="88" t="s">
        <v>198</v>
      </c>
      <c r="C36" s="112"/>
      <c r="D36" s="112"/>
      <c r="E36" s="113"/>
      <c r="F36" s="89"/>
      <c r="G36" s="112">
        <v>4</v>
      </c>
      <c r="H36" s="113"/>
      <c r="I36" s="89"/>
      <c r="J36" s="37">
        <f t="shared" si="1"/>
        <v>90</v>
      </c>
      <c r="K36" s="17">
        <f t="shared" si="2"/>
        <v>3</v>
      </c>
      <c r="L36" s="18">
        <f t="shared" si="3"/>
        <v>30</v>
      </c>
      <c r="M36" s="92">
        <v>10</v>
      </c>
      <c r="N36" s="92">
        <v>20</v>
      </c>
      <c r="O36" s="92"/>
      <c r="P36" s="19">
        <f t="shared" si="4"/>
        <v>60</v>
      </c>
      <c r="Q36" s="114"/>
      <c r="R36" s="115"/>
      <c r="S36" s="115"/>
      <c r="T36" s="115">
        <v>3</v>
      </c>
      <c r="U36" s="115"/>
      <c r="V36" s="115"/>
      <c r="W36" s="115"/>
      <c r="X36" s="116"/>
    </row>
    <row r="37" spans="1:24" s="34" customFormat="1" ht="34.5" customHeight="1">
      <c r="A37" s="14">
        <v>19</v>
      </c>
      <c r="B37" s="88" t="s">
        <v>199</v>
      </c>
      <c r="C37" s="112"/>
      <c r="D37" s="112">
        <v>6</v>
      </c>
      <c r="E37" s="113"/>
      <c r="F37" s="89"/>
      <c r="G37" s="112">
        <v>5</v>
      </c>
      <c r="H37" s="113"/>
      <c r="I37" s="89"/>
      <c r="J37" s="37">
        <f t="shared" si="1"/>
        <v>180</v>
      </c>
      <c r="K37" s="17">
        <f t="shared" si="2"/>
        <v>6</v>
      </c>
      <c r="L37" s="18">
        <f t="shared" si="3"/>
        <v>60</v>
      </c>
      <c r="M37" s="92">
        <v>24</v>
      </c>
      <c r="N37" s="92">
        <v>36</v>
      </c>
      <c r="O37" s="92"/>
      <c r="P37" s="19">
        <f t="shared" si="4"/>
        <v>120</v>
      </c>
      <c r="Q37" s="114"/>
      <c r="R37" s="115"/>
      <c r="S37" s="115"/>
      <c r="T37" s="115"/>
      <c r="U37" s="115">
        <v>3</v>
      </c>
      <c r="V37" s="115">
        <v>3</v>
      </c>
      <c r="W37" s="115"/>
      <c r="X37" s="116"/>
    </row>
    <row r="38" spans="1:24" s="34" customFormat="1" ht="34.5" customHeight="1">
      <c r="A38" s="14">
        <v>20</v>
      </c>
      <c r="B38" s="88" t="s">
        <v>200</v>
      </c>
      <c r="C38" s="112"/>
      <c r="D38" s="112"/>
      <c r="E38" s="113"/>
      <c r="F38" s="89"/>
      <c r="G38" s="112">
        <v>8</v>
      </c>
      <c r="H38" s="113"/>
      <c r="I38" s="89"/>
      <c r="J38" s="37">
        <f t="shared" si="1"/>
        <v>90</v>
      </c>
      <c r="K38" s="17">
        <f t="shared" si="2"/>
        <v>3</v>
      </c>
      <c r="L38" s="18">
        <f t="shared" si="3"/>
        <v>30</v>
      </c>
      <c r="M38" s="92">
        <v>10</v>
      </c>
      <c r="N38" s="92">
        <v>20</v>
      </c>
      <c r="O38" s="92"/>
      <c r="P38" s="19">
        <f t="shared" si="4"/>
        <v>60</v>
      </c>
      <c r="Q38" s="114"/>
      <c r="R38" s="115"/>
      <c r="S38" s="115"/>
      <c r="T38" s="115"/>
      <c r="U38" s="115"/>
      <c r="V38" s="115"/>
      <c r="W38" s="115"/>
      <c r="X38" s="116">
        <v>3</v>
      </c>
    </row>
    <row r="39" spans="1:24" s="34" customFormat="1" ht="34.5" customHeight="1">
      <c r="A39" s="14"/>
      <c r="B39" s="38" t="s">
        <v>5</v>
      </c>
      <c r="C39" s="35"/>
      <c r="D39" s="35"/>
      <c r="E39" s="36"/>
      <c r="F39" s="15"/>
      <c r="G39" s="35"/>
      <c r="H39" s="36"/>
      <c r="I39" s="15"/>
      <c r="J39" s="37"/>
      <c r="K39" s="17"/>
      <c r="L39" s="18"/>
      <c r="M39" s="24"/>
      <c r="N39" s="24"/>
      <c r="O39" s="24"/>
      <c r="P39" s="19"/>
      <c r="Q39" s="20"/>
      <c r="R39" s="17"/>
      <c r="S39" s="17"/>
      <c r="T39" s="17"/>
      <c r="U39" s="17"/>
      <c r="V39" s="17"/>
      <c r="W39" s="17"/>
      <c r="X39" s="21"/>
    </row>
    <row r="40" spans="1:24" s="34" customFormat="1" ht="34.5" customHeight="1">
      <c r="A40" s="14">
        <v>1</v>
      </c>
      <c r="B40" s="88" t="s">
        <v>201</v>
      </c>
      <c r="C40" s="112"/>
      <c r="D40" s="112"/>
      <c r="E40" s="113"/>
      <c r="F40" s="89"/>
      <c r="G40" s="112"/>
      <c r="H40" s="113"/>
      <c r="I40" s="89">
        <v>3</v>
      </c>
      <c r="J40" s="37">
        <f t="shared" si="1"/>
        <v>30</v>
      </c>
      <c r="K40" s="17">
        <f t="shared" si="2"/>
        <v>1</v>
      </c>
      <c r="L40" s="18">
        <v>0</v>
      </c>
      <c r="M40" s="92"/>
      <c r="N40" s="92"/>
      <c r="O40" s="92"/>
      <c r="P40" s="19">
        <f t="shared" si="4"/>
        <v>30</v>
      </c>
      <c r="Q40" s="114"/>
      <c r="R40" s="115"/>
      <c r="S40" s="115">
        <v>1</v>
      </c>
      <c r="T40" s="115"/>
      <c r="U40" s="115"/>
      <c r="V40" s="115"/>
      <c r="W40" s="115"/>
      <c r="X40" s="116"/>
    </row>
    <row r="41" spans="1:24" s="34" customFormat="1" ht="34.5" customHeight="1">
      <c r="A41" s="14">
        <v>2</v>
      </c>
      <c r="B41" s="88" t="s">
        <v>202</v>
      </c>
      <c r="C41" s="112"/>
      <c r="D41" s="112"/>
      <c r="E41" s="113"/>
      <c r="F41" s="89"/>
      <c r="G41" s="112"/>
      <c r="H41" s="113"/>
      <c r="I41" s="89">
        <v>5</v>
      </c>
      <c r="J41" s="37">
        <f t="shared" si="1"/>
        <v>30</v>
      </c>
      <c r="K41" s="17">
        <f t="shared" si="2"/>
        <v>1</v>
      </c>
      <c r="L41" s="18">
        <v>0</v>
      </c>
      <c r="M41" s="92"/>
      <c r="N41" s="92"/>
      <c r="O41" s="92"/>
      <c r="P41" s="19">
        <f t="shared" si="4"/>
        <v>30</v>
      </c>
      <c r="Q41" s="114"/>
      <c r="R41" s="115"/>
      <c r="S41" s="115"/>
      <c r="T41" s="115"/>
      <c r="U41" s="115">
        <v>1</v>
      </c>
      <c r="V41" s="115"/>
      <c r="W41" s="115"/>
      <c r="X41" s="116"/>
    </row>
    <row r="42" spans="1:24" s="34" customFormat="1" ht="34.5" customHeight="1">
      <c r="A42" s="14">
        <v>3</v>
      </c>
      <c r="B42" s="88" t="s">
        <v>203</v>
      </c>
      <c r="C42" s="112"/>
      <c r="D42" s="112"/>
      <c r="E42" s="113"/>
      <c r="F42" s="89"/>
      <c r="G42" s="112"/>
      <c r="H42" s="113"/>
      <c r="I42" s="89">
        <v>6</v>
      </c>
      <c r="J42" s="37">
        <f t="shared" si="1"/>
        <v>30</v>
      </c>
      <c r="K42" s="17">
        <f t="shared" si="2"/>
        <v>1</v>
      </c>
      <c r="L42" s="18">
        <v>0</v>
      </c>
      <c r="M42" s="92"/>
      <c r="N42" s="92"/>
      <c r="O42" s="92"/>
      <c r="P42" s="19">
        <f t="shared" si="4"/>
        <v>30</v>
      </c>
      <c r="Q42" s="114"/>
      <c r="R42" s="115"/>
      <c r="S42" s="115"/>
      <c r="T42" s="115"/>
      <c r="U42" s="115"/>
      <c r="V42" s="115">
        <v>1</v>
      </c>
      <c r="W42" s="115"/>
      <c r="X42" s="116"/>
    </row>
    <row r="43" spans="1:26" s="42" customFormat="1" ht="34.5" customHeight="1" thickBot="1">
      <c r="A43" s="368" t="s">
        <v>90</v>
      </c>
      <c r="B43" s="369"/>
      <c r="C43" s="323"/>
      <c r="D43" s="323"/>
      <c r="E43" s="324"/>
      <c r="F43" s="325"/>
      <c r="G43" s="323"/>
      <c r="H43" s="324"/>
      <c r="I43" s="39"/>
      <c r="J43" s="26">
        <f aca="true" t="shared" si="5" ref="J43:X43">SUM(J19:J42)</f>
        <v>2700</v>
      </c>
      <c r="K43" s="27">
        <f t="shared" si="5"/>
        <v>90</v>
      </c>
      <c r="L43" s="27">
        <f t="shared" si="5"/>
        <v>870</v>
      </c>
      <c r="M43" s="27">
        <f t="shared" si="5"/>
        <v>334</v>
      </c>
      <c r="N43" s="27">
        <f t="shared" si="5"/>
        <v>536</v>
      </c>
      <c r="O43" s="27">
        <f t="shared" si="5"/>
        <v>0</v>
      </c>
      <c r="P43" s="40">
        <f t="shared" si="5"/>
        <v>1830</v>
      </c>
      <c r="Q43" s="29">
        <f t="shared" si="5"/>
        <v>14</v>
      </c>
      <c r="R43" s="30">
        <f t="shared" si="5"/>
        <v>9</v>
      </c>
      <c r="S43" s="30">
        <f t="shared" si="5"/>
        <v>14</v>
      </c>
      <c r="T43" s="30">
        <f t="shared" si="5"/>
        <v>15</v>
      </c>
      <c r="U43" s="30">
        <f t="shared" si="5"/>
        <v>19</v>
      </c>
      <c r="V43" s="30">
        <f t="shared" si="5"/>
        <v>7</v>
      </c>
      <c r="W43" s="30">
        <f t="shared" si="5"/>
        <v>9</v>
      </c>
      <c r="X43" s="31">
        <f t="shared" si="5"/>
        <v>3</v>
      </c>
      <c r="Y43" s="41"/>
      <c r="Z43" s="41"/>
    </row>
    <row r="44" spans="1:26" s="42" customFormat="1" ht="34.5" customHeight="1" thickBot="1">
      <c r="A44" s="362" t="s">
        <v>96</v>
      </c>
      <c r="B44" s="363"/>
      <c r="C44" s="359"/>
      <c r="D44" s="360"/>
      <c r="E44" s="361"/>
      <c r="F44" s="359"/>
      <c r="G44" s="360"/>
      <c r="H44" s="361"/>
      <c r="I44" s="43"/>
      <c r="J44" s="44">
        <f aca="true" t="shared" si="6" ref="J44:X44">J16+J43</f>
        <v>3240</v>
      </c>
      <c r="K44" s="44">
        <f t="shared" si="6"/>
        <v>108</v>
      </c>
      <c r="L44" s="44">
        <f t="shared" si="6"/>
        <v>1050</v>
      </c>
      <c r="M44" s="44">
        <f t="shared" si="6"/>
        <v>374</v>
      </c>
      <c r="N44" s="44">
        <f t="shared" si="6"/>
        <v>676</v>
      </c>
      <c r="O44" s="44">
        <f t="shared" si="6"/>
        <v>0</v>
      </c>
      <c r="P44" s="44">
        <f t="shared" si="6"/>
        <v>2190</v>
      </c>
      <c r="Q44" s="45">
        <f t="shared" si="6"/>
        <v>20</v>
      </c>
      <c r="R44" s="45">
        <f t="shared" si="6"/>
        <v>12</v>
      </c>
      <c r="S44" s="45">
        <f t="shared" si="6"/>
        <v>17</v>
      </c>
      <c r="T44" s="45">
        <f t="shared" si="6"/>
        <v>15</v>
      </c>
      <c r="U44" s="45">
        <f t="shared" si="6"/>
        <v>19</v>
      </c>
      <c r="V44" s="45">
        <f t="shared" si="6"/>
        <v>7</v>
      </c>
      <c r="W44" s="45">
        <f t="shared" si="6"/>
        <v>12</v>
      </c>
      <c r="X44" s="45">
        <f t="shared" si="6"/>
        <v>6</v>
      </c>
      <c r="Y44" s="41"/>
      <c r="Z44" s="41"/>
    </row>
    <row r="45" spans="1:24" s="34" customFormat="1" ht="19.5" customHeight="1" thickBot="1">
      <c r="A45" s="376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8"/>
    </row>
    <row r="46" spans="1:24" s="34" customFormat="1" ht="34.5" customHeight="1" thickBot="1">
      <c r="A46" s="356" t="s">
        <v>101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8"/>
    </row>
    <row r="47" spans="1:24" s="47" customFormat="1" ht="34.5" customHeight="1">
      <c r="A47" s="373" t="s">
        <v>182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5"/>
    </row>
    <row r="48" spans="1:24" s="23" customFormat="1" ht="34.5" customHeight="1">
      <c r="A48" s="14">
        <v>1</v>
      </c>
      <c r="B48" s="252" t="s">
        <v>171</v>
      </c>
      <c r="C48" s="35"/>
      <c r="D48" s="35"/>
      <c r="E48" s="36"/>
      <c r="F48" s="15">
        <v>2</v>
      </c>
      <c r="G48" s="35">
        <v>4</v>
      </c>
      <c r="H48" s="36">
        <v>6</v>
      </c>
      <c r="I48" s="15"/>
      <c r="J48" s="16">
        <f aca="true" t="shared" si="7" ref="J48:J57">K48*30</f>
        <v>540</v>
      </c>
      <c r="K48" s="17">
        <f aca="true" t="shared" si="8" ref="K48:K57">SUM(Q48:X48)</f>
        <v>18</v>
      </c>
      <c r="L48" s="18">
        <f>K48*10</f>
        <v>180</v>
      </c>
      <c r="M48" s="24"/>
      <c r="N48" s="24">
        <v>180</v>
      </c>
      <c r="O48" s="24"/>
      <c r="P48" s="19">
        <f>J48-L48</f>
        <v>360</v>
      </c>
      <c r="Q48" s="20">
        <v>3</v>
      </c>
      <c r="R48" s="17">
        <v>3</v>
      </c>
      <c r="S48" s="17">
        <v>3</v>
      </c>
      <c r="T48" s="17">
        <v>3</v>
      </c>
      <c r="U48" s="17">
        <v>3</v>
      </c>
      <c r="V48" s="17">
        <v>3</v>
      </c>
      <c r="W48" s="17"/>
      <c r="X48" s="21"/>
    </row>
    <row r="49" spans="1:24" s="23" customFormat="1" ht="34.5" customHeight="1">
      <c r="A49" s="14">
        <v>2</v>
      </c>
      <c r="B49" s="248" t="s">
        <v>172</v>
      </c>
      <c r="C49" s="35"/>
      <c r="D49" s="35"/>
      <c r="E49" s="36"/>
      <c r="F49" s="15"/>
      <c r="G49" s="35">
        <v>2</v>
      </c>
      <c r="H49" s="36">
        <v>4</v>
      </c>
      <c r="I49" s="15"/>
      <c r="J49" s="16">
        <f t="shared" si="7"/>
        <v>240</v>
      </c>
      <c r="K49" s="17">
        <f t="shared" si="8"/>
        <v>8</v>
      </c>
      <c r="L49" s="18">
        <f aca="true" t="shared" si="9" ref="L49:L57">K49*10</f>
        <v>80</v>
      </c>
      <c r="M49" s="24"/>
      <c r="N49" s="24">
        <v>80</v>
      </c>
      <c r="O49" s="24"/>
      <c r="P49" s="19">
        <f aca="true" t="shared" si="10" ref="P49:P57">J49-L49</f>
        <v>160</v>
      </c>
      <c r="Q49" s="20">
        <v>2</v>
      </c>
      <c r="R49" s="17">
        <v>2</v>
      </c>
      <c r="S49" s="17">
        <v>2</v>
      </c>
      <c r="T49" s="17">
        <v>2</v>
      </c>
      <c r="U49" s="17"/>
      <c r="V49" s="17"/>
      <c r="W49" s="17"/>
      <c r="X49" s="21"/>
    </row>
    <row r="50" spans="1:24" s="23" customFormat="1" ht="34.5" customHeight="1">
      <c r="A50" s="14">
        <v>3</v>
      </c>
      <c r="B50" s="88" t="s">
        <v>204</v>
      </c>
      <c r="C50" s="112"/>
      <c r="D50" s="112"/>
      <c r="E50" s="113"/>
      <c r="F50" s="89"/>
      <c r="G50" s="112">
        <v>6</v>
      </c>
      <c r="H50" s="113"/>
      <c r="I50" s="89"/>
      <c r="J50" s="16">
        <f t="shared" si="7"/>
        <v>90</v>
      </c>
      <c r="K50" s="17">
        <f t="shared" si="8"/>
        <v>3</v>
      </c>
      <c r="L50" s="18">
        <f t="shared" si="9"/>
        <v>30</v>
      </c>
      <c r="M50" s="92">
        <v>10</v>
      </c>
      <c r="N50" s="92">
        <v>20</v>
      </c>
      <c r="O50" s="92"/>
      <c r="P50" s="19">
        <f t="shared" si="10"/>
        <v>60</v>
      </c>
      <c r="Q50" s="114"/>
      <c r="R50" s="115"/>
      <c r="S50" s="115"/>
      <c r="T50" s="115"/>
      <c r="U50" s="115"/>
      <c r="V50" s="115">
        <v>3</v>
      </c>
      <c r="W50" s="115"/>
      <c r="X50" s="116"/>
    </row>
    <row r="51" spans="1:24" s="23" customFormat="1" ht="34.5" customHeight="1">
      <c r="A51" s="14">
        <v>4</v>
      </c>
      <c r="B51" s="88" t="s">
        <v>205</v>
      </c>
      <c r="C51" s="112"/>
      <c r="D51" s="112"/>
      <c r="E51" s="113"/>
      <c r="F51" s="89"/>
      <c r="G51" s="112">
        <v>7</v>
      </c>
      <c r="H51" s="113"/>
      <c r="I51" s="89"/>
      <c r="J51" s="16">
        <f t="shared" si="7"/>
        <v>90</v>
      </c>
      <c r="K51" s="17">
        <f t="shared" si="8"/>
        <v>3</v>
      </c>
      <c r="L51" s="18">
        <f t="shared" si="9"/>
        <v>30</v>
      </c>
      <c r="M51" s="92">
        <v>10</v>
      </c>
      <c r="N51" s="92">
        <v>20</v>
      </c>
      <c r="O51" s="92"/>
      <c r="P51" s="19">
        <f t="shared" si="10"/>
        <v>60</v>
      </c>
      <c r="Q51" s="114"/>
      <c r="R51" s="115"/>
      <c r="S51" s="115"/>
      <c r="T51" s="115"/>
      <c r="U51" s="115"/>
      <c r="V51" s="115"/>
      <c r="W51" s="115">
        <v>3</v>
      </c>
      <c r="X51" s="116"/>
    </row>
    <row r="52" spans="1:24" s="23" customFormat="1" ht="34.5" customHeight="1">
      <c r="A52" s="14">
        <v>5</v>
      </c>
      <c r="B52" s="88" t="s">
        <v>212</v>
      </c>
      <c r="C52" s="112"/>
      <c r="D52" s="112"/>
      <c r="E52" s="113"/>
      <c r="F52" s="89"/>
      <c r="G52" s="112">
        <v>7</v>
      </c>
      <c r="H52" s="113"/>
      <c r="I52" s="89"/>
      <c r="J52" s="16">
        <f t="shared" si="7"/>
        <v>90</v>
      </c>
      <c r="K52" s="17">
        <f t="shared" si="8"/>
        <v>3</v>
      </c>
      <c r="L52" s="18">
        <f t="shared" si="9"/>
        <v>30</v>
      </c>
      <c r="M52" s="92">
        <v>10</v>
      </c>
      <c r="N52" s="92">
        <v>20</v>
      </c>
      <c r="O52" s="92"/>
      <c r="P52" s="19">
        <f t="shared" si="10"/>
        <v>60</v>
      </c>
      <c r="Q52" s="114"/>
      <c r="R52" s="115"/>
      <c r="S52" s="115"/>
      <c r="T52" s="115"/>
      <c r="U52" s="115"/>
      <c r="V52" s="115"/>
      <c r="W52" s="115">
        <v>3</v>
      </c>
      <c r="X52" s="116"/>
    </row>
    <row r="53" spans="1:24" s="23" customFormat="1" ht="34.5" customHeight="1">
      <c r="A53" s="14">
        <v>6</v>
      </c>
      <c r="B53" s="117" t="s">
        <v>211</v>
      </c>
      <c r="C53" s="112"/>
      <c r="D53" s="112"/>
      <c r="E53" s="113"/>
      <c r="F53" s="89"/>
      <c r="G53" s="112">
        <v>6</v>
      </c>
      <c r="H53" s="113"/>
      <c r="I53" s="89"/>
      <c r="J53" s="16">
        <f t="shared" si="7"/>
        <v>150</v>
      </c>
      <c r="K53" s="17">
        <f t="shared" si="8"/>
        <v>5</v>
      </c>
      <c r="L53" s="18">
        <f t="shared" si="9"/>
        <v>50</v>
      </c>
      <c r="M53" s="91">
        <v>20</v>
      </c>
      <c r="N53" s="91">
        <v>30</v>
      </c>
      <c r="O53" s="118"/>
      <c r="P53" s="19">
        <f t="shared" si="10"/>
        <v>100</v>
      </c>
      <c r="Q53" s="114"/>
      <c r="R53" s="115"/>
      <c r="S53" s="115"/>
      <c r="T53" s="115"/>
      <c r="U53" s="115"/>
      <c r="V53" s="115">
        <v>5</v>
      </c>
      <c r="W53" s="115"/>
      <c r="X53" s="116"/>
    </row>
    <row r="54" spans="1:24" s="23" customFormat="1" ht="34.5" customHeight="1">
      <c r="A54" s="14">
        <v>7</v>
      </c>
      <c r="B54" s="117" t="s">
        <v>210</v>
      </c>
      <c r="C54" s="112"/>
      <c r="D54" s="112"/>
      <c r="E54" s="113"/>
      <c r="F54" s="89"/>
      <c r="G54" s="112">
        <v>7</v>
      </c>
      <c r="H54" s="113"/>
      <c r="I54" s="89"/>
      <c r="J54" s="16">
        <f t="shared" si="7"/>
        <v>120</v>
      </c>
      <c r="K54" s="17">
        <f t="shared" si="8"/>
        <v>4</v>
      </c>
      <c r="L54" s="18">
        <f t="shared" si="9"/>
        <v>40</v>
      </c>
      <c r="M54" s="91">
        <v>16</v>
      </c>
      <c r="N54" s="91">
        <v>24</v>
      </c>
      <c r="O54" s="118"/>
      <c r="P54" s="19">
        <f t="shared" si="10"/>
        <v>80</v>
      </c>
      <c r="Q54" s="114"/>
      <c r="R54" s="115"/>
      <c r="S54" s="115"/>
      <c r="T54" s="115"/>
      <c r="U54" s="115"/>
      <c r="V54" s="115"/>
      <c r="W54" s="115">
        <v>4</v>
      </c>
      <c r="X54" s="116"/>
    </row>
    <row r="55" spans="1:24" s="23" customFormat="1" ht="34.5" customHeight="1">
      <c r="A55" s="14">
        <v>8</v>
      </c>
      <c r="B55" s="117" t="s">
        <v>220</v>
      </c>
      <c r="C55" s="112"/>
      <c r="D55" s="112"/>
      <c r="E55" s="113"/>
      <c r="F55" s="89"/>
      <c r="G55" s="112">
        <v>8</v>
      </c>
      <c r="H55" s="113"/>
      <c r="I55" s="89"/>
      <c r="J55" s="16">
        <f t="shared" si="7"/>
        <v>120</v>
      </c>
      <c r="K55" s="17">
        <f t="shared" si="8"/>
        <v>4</v>
      </c>
      <c r="L55" s="18">
        <f t="shared" si="9"/>
        <v>40</v>
      </c>
      <c r="M55" s="91">
        <v>16</v>
      </c>
      <c r="N55" s="91">
        <v>24</v>
      </c>
      <c r="O55" s="118"/>
      <c r="P55" s="19">
        <f t="shared" si="10"/>
        <v>80</v>
      </c>
      <c r="Q55" s="114"/>
      <c r="R55" s="115"/>
      <c r="S55" s="115"/>
      <c r="T55" s="115"/>
      <c r="U55" s="115"/>
      <c r="V55" s="115"/>
      <c r="W55" s="115"/>
      <c r="X55" s="116">
        <v>4</v>
      </c>
    </row>
    <row r="56" spans="1:24" s="23" customFormat="1" ht="34.5" customHeight="1">
      <c r="A56" s="14">
        <v>9</v>
      </c>
      <c r="B56" s="117"/>
      <c r="C56" s="112"/>
      <c r="D56" s="112"/>
      <c r="E56" s="113"/>
      <c r="F56" s="89"/>
      <c r="G56" s="112"/>
      <c r="H56" s="113"/>
      <c r="I56" s="89"/>
      <c r="J56" s="16">
        <f t="shared" si="7"/>
        <v>0</v>
      </c>
      <c r="K56" s="17">
        <f t="shared" si="8"/>
        <v>0</v>
      </c>
      <c r="L56" s="18">
        <f t="shared" si="9"/>
        <v>0</v>
      </c>
      <c r="M56" s="91"/>
      <c r="N56" s="91"/>
      <c r="O56" s="118"/>
      <c r="P56" s="19">
        <f t="shared" si="10"/>
        <v>0</v>
      </c>
      <c r="Q56" s="114"/>
      <c r="R56" s="115"/>
      <c r="S56" s="115"/>
      <c r="T56" s="115"/>
      <c r="U56" s="115"/>
      <c r="V56" s="115"/>
      <c r="W56" s="115"/>
      <c r="X56" s="116"/>
    </row>
    <row r="57" spans="1:24" s="34" customFormat="1" ht="34.5" customHeight="1">
      <c r="A57" s="14">
        <v>10</v>
      </c>
      <c r="B57" s="90"/>
      <c r="C57" s="112"/>
      <c r="D57" s="112"/>
      <c r="E57" s="113"/>
      <c r="F57" s="89"/>
      <c r="G57" s="112"/>
      <c r="H57" s="113"/>
      <c r="I57" s="89"/>
      <c r="J57" s="16">
        <f t="shared" si="7"/>
        <v>0</v>
      </c>
      <c r="K57" s="17">
        <f t="shared" si="8"/>
        <v>0</v>
      </c>
      <c r="L57" s="18">
        <f t="shared" si="9"/>
        <v>0</v>
      </c>
      <c r="M57" s="92"/>
      <c r="N57" s="92"/>
      <c r="O57" s="92"/>
      <c r="P57" s="19">
        <f t="shared" si="10"/>
        <v>0</v>
      </c>
      <c r="Q57" s="114"/>
      <c r="R57" s="115"/>
      <c r="S57" s="115"/>
      <c r="T57" s="115"/>
      <c r="U57" s="115"/>
      <c r="V57" s="115"/>
      <c r="W57" s="115"/>
      <c r="X57" s="116"/>
    </row>
    <row r="58" spans="1:24" s="42" customFormat="1" ht="34.5" customHeight="1" thickBot="1">
      <c r="A58" s="368" t="s">
        <v>187</v>
      </c>
      <c r="B58" s="369"/>
      <c r="C58" s="323"/>
      <c r="D58" s="323"/>
      <c r="E58" s="324"/>
      <c r="F58" s="325"/>
      <c r="G58" s="323"/>
      <c r="H58" s="324"/>
      <c r="I58" s="39"/>
      <c r="J58" s="26">
        <f>SUM(J48:J57)</f>
        <v>1440</v>
      </c>
      <c r="K58" s="27">
        <f aca="true" t="shared" si="11" ref="K58:X58">SUM(K48:K57)</f>
        <v>48</v>
      </c>
      <c r="L58" s="27">
        <f t="shared" si="11"/>
        <v>480</v>
      </c>
      <c r="M58" s="27">
        <f t="shared" si="11"/>
        <v>82</v>
      </c>
      <c r="N58" s="27">
        <f t="shared" si="11"/>
        <v>398</v>
      </c>
      <c r="O58" s="27">
        <f t="shared" si="11"/>
        <v>0</v>
      </c>
      <c r="P58" s="28">
        <f t="shared" si="11"/>
        <v>960</v>
      </c>
      <c r="Q58" s="29">
        <f t="shared" si="11"/>
        <v>5</v>
      </c>
      <c r="R58" s="30">
        <f t="shared" si="11"/>
        <v>5</v>
      </c>
      <c r="S58" s="30">
        <f t="shared" si="11"/>
        <v>5</v>
      </c>
      <c r="T58" s="30">
        <f t="shared" si="11"/>
        <v>5</v>
      </c>
      <c r="U58" s="30">
        <f t="shared" si="11"/>
        <v>3</v>
      </c>
      <c r="V58" s="30">
        <f t="shared" si="11"/>
        <v>11</v>
      </c>
      <c r="W58" s="30">
        <f t="shared" si="11"/>
        <v>10</v>
      </c>
      <c r="X58" s="31">
        <f t="shared" si="11"/>
        <v>4</v>
      </c>
    </row>
    <row r="59" spans="1:24" s="34" customFormat="1" ht="19.5" customHeight="1" thickBot="1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9"/>
    </row>
    <row r="60" spans="1:24" s="47" customFormat="1" ht="34.5" customHeight="1">
      <c r="A60" s="373" t="s">
        <v>85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5"/>
    </row>
    <row r="61" spans="1:24" s="47" customFormat="1" ht="34.5" customHeight="1">
      <c r="A61" s="365" t="s">
        <v>91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7"/>
    </row>
    <row r="62" spans="1:24" s="53" customFormat="1" ht="34.5" customHeight="1">
      <c r="A62" s="49"/>
      <c r="B62" s="50" t="s">
        <v>84</v>
      </c>
      <c r="C62" s="112"/>
      <c r="D62" s="112"/>
      <c r="E62" s="113"/>
      <c r="F62" s="89"/>
      <c r="G62" s="112">
        <v>5</v>
      </c>
      <c r="H62" s="113"/>
      <c r="I62" s="89"/>
      <c r="J62" s="16">
        <f>K62*30</f>
        <v>150</v>
      </c>
      <c r="K62" s="17">
        <f>SUM(Q62:X62)</f>
        <v>5</v>
      </c>
      <c r="L62" s="18">
        <f>K62*10</f>
        <v>50</v>
      </c>
      <c r="M62" s="92">
        <v>20</v>
      </c>
      <c r="N62" s="92">
        <v>30</v>
      </c>
      <c r="O62" s="92"/>
      <c r="P62" s="19">
        <f>J62-L62</f>
        <v>100</v>
      </c>
      <c r="Q62" s="114"/>
      <c r="R62" s="115"/>
      <c r="S62" s="115"/>
      <c r="T62" s="115"/>
      <c r="U62" s="115">
        <v>5</v>
      </c>
      <c r="V62" s="115"/>
      <c r="W62" s="115"/>
      <c r="X62" s="116"/>
    </row>
    <row r="63" spans="1:24" s="53" customFormat="1" ht="34.5" customHeight="1">
      <c r="A63" s="54" t="s">
        <v>93</v>
      </c>
      <c r="B63" s="90" t="s">
        <v>222</v>
      </c>
      <c r="C63" s="35"/>
      <c r="D63" s="35"/>
      <c r="E63" s="36"/>
      <c r="F63" s="15"/>
      <c r="G63" s="35"/>
      <c r="H63" s="36"/>
      <c r="I63" s="15"/>
      <c r="J63" s="16"/>
      <c r="K63" s="17"/>
      <c r="L63" s="18"/>
      <c r="M63" s="18"/>
      <c r="N63" s="18"/>
      <c r="O63" s="48"/>
      <c r="P63" s="19"/>
      <c r="Q63" s="20"/>
      <c r="R63" s="17"/>
      <c r="S63" s="17"/>
      <c r="T63" s="17"/>
      <c r="U63" s="17"/>
      <c r="V63" s="17"/>
      <c r="W63" s="17"/>
      <c r="X63" s="21"/>
    </row>
    <row r="64" spans="1:24" s="53" customFormat="1" ht="34.5" customHeight="1" thickBot="1">
      <c r="A64" s="99" t="s">
        <v>94</v>
      </c>
      <c r="B64" s="119" t="s">
        <v>223</v>
      </c>
      <c r="C64" s="100"/>
      <c r="D64" s="100"/>
      <c r="E64" s="101"/>
      <c r="F64" s="102"/>
      <c r="G64" s="100"/>
      <c r="H64" s="101"/>
      <c r="I64" s="102"/>
      <c r="J64" s="103"/>
      <c r="K64" s="104"/>
      <c r="L64" s="105"/>
      <c r="M64" s="105"/>
      <c r="N64" s="105"/>
      <c r="O64" s="106"/>
      <c r="P64" s="107"/>
      <c r="Q64" s="108"/>
      <c r="R64" s="104"/>
      <c r="S64" s="104"/>
      <c r="T64" s="104"/>
      <c r="U64" s="104"/>
      <c r="V64" s="104"/>
      <c r="W64" s="104"/>
      <c r="X64" s="109"/>
    </row>
    <row r="65" spans="1:24" s="53" customFormat="1" ht="34.5" customHeight="1" thickTop="1">
      <c r="A65" s="93"/>
      <c r="B65" s="94" t="s">
        <v>83</v>
      </c>
      <c r="C65" s="120"/>
      <c r="D65" s="120"/>
      <c r="E65" s="121"/>
      <c r="F65" s="122"/>
      <c r="G65" s="120">
        <v>6</v>
      </c>
      <c r="H65" s="121"/>
      <c r="I65" s="122"/>
      <c r="J65" s="95">
        <f>K65*30</f>
        <v>150</v>
      </c>
      <c r="K65" s="96">
        <f>SUM(Q65:X65)</f>
        <v>5</v>
      </c>
      <c r="L65" s="97">
        <f>K65*10</f>
        <v>50</v>
      </c>
      <c r="M65" s="123">
        <v>20</v>
      </c>
      <c r="N65" s="123">
        <v>30</v>
      </c>
      <c r="O65" s="123"/>
      <c r="P65" s="98">
        <f>J65-L65</f>
        <v>100</v>
      </c>
      <c r="Q65" s="196"/>
      <c r="R65" s="197"/>
      <c r="S65" s="197"/>
      <c r="T65" s="197"/>
      <c r="U65" s="197"/>
      <c r="V65" s="197">
        <v>5</v>
      </c>
      <c r="W65" s="197"/>
      <c r="X65" s="198"/>
    </row>
    <row r="66" spans="1:24" s="53" customFormat="1" ht="34.5" customHeight="1">
      <c r="A66" s="54" t="s">
        <v>93</v>
      </c>
      <c r="B66" s="90" t="s">
        <v>224</v>
      </c>
      <c r="C66" s="35"/>
      <c r="D66" s="35"/>
      <c r="E66" s="36"/>
      <c r="F66" s="15"/>
      <c r="G66" s="35"/>
      <c r="H66" s="36"/>
      <c r="I66" s="15"/>
      <c r="J66" s="37"/>
      <c r="K66" s="17"/>
      <c r="L66" s="18"/>
      <c r="M66" s="24"/>
      <c r="N66" s="24"/>
      <c r="O66" s="24"/>
      <c r="P66" s="19"/>
      <c r="Q66" s="20"/>
      <c r="R66" s="17"/>
      <c r="S66" s="17"/>
      <c r="T66" s="17"/>
      <c r="U66" s="17"/>
      <c r="V66" s="17"/>
      <c r="W66" s="17"/>
      <c r="X66" s="21"/>
    </row>
    <row r="67" spans="1:24" s="53" customFormat="1" ht="34.5" customHeight="1" thickBot="1">
      <c r="A67" s="99" t="s">
        <v>94</v>
      </c>
      <c r="B67" s="119" t="s">
        <v>225</v>
      </c>
      <c r="C67" s="100"/>
      <c r="D67" s="100"/>
      <c r="E67" s="101"/>
      <c r="F67" s="102"/>
      <c r="G67" s="100"/>
      <c r="H67" s="101"/>
      <c r="I67" s="102"/>
      <c r="J67" s="110"/>
      <c r="K67" s="104"/>
      <c r="L67" s="105"/>
      <c r="M67" s="111"/>
      <c r="N67" s="111"/>
      <c r="O67" s="111"/>
      <c r="P67" s="107"/>
      <c r="Q67" s="108"/>
      <c r="R67" s="104"/>
      <c r="S67" s="104"/>
      <c r="T67" s="104"/>
      <c r="U67" s="104"/>
      <c r="V67" s="104"/>
      <c r="W67" s="104"/>
      <c r="X67" s="109"/>
    </row>
    <row r="68" spans="1:24" s="53" customFormat="1" ht="34.5" customHeight="1" thickTop="1">
      <c r="A68" s="93"/>
      <c r="B68" s="94" t="s">
        <v>151</v>
      </c>
      <c r="C68" s="120"/>
      <c r="D68" s="120"/>
      <c r="E68" s="121"/>
      <c r="F68" s="122"/>
      <c r="G68" s="120">
        <v>6</v>
      </c>
      <c r="H68" s="121"/>
      <c r="I68" s="122"/>
      <c r="J68" s="95">
        <f>K68*30</f>
        <v>120</v>
      </c>
      <c r="K68" s="96">
        <f>SUM(Q68:X68)</f>
        <v>4</v>
      </c>
      <c r="L68" s="97">
        <f>K68*10</f>
        <v>40</v>
      </c>
      <c r="M68" s="123">
        <v>16</v>
      </c>
      <c r="N68" s="123">
        <v>24</v>
      </c>
      <c r="O68" s="123"/>
      <c r="P68" s="98">
        <f>J68-L68</f>
        <v>80</v>
      </c>
      <c r="Q68" s="196"/>
      <c r="R68" s="197"/>
      <c r="S68" s="197"/>
      <c r="T68" s="197"/>
      <c r="U68" s="197"/>
      <c r="V68" s="197">
        <v>4</v>
      </c>
      <c r="W68" s="197"/>
      <c r="X68" s="198"/>
    </row>
    <row r="69" spans="1:24" s="53" customFormat="1" ht="34.5" customHeight="1">
      <c r="A69" s="54" t="s">
        <v>93</v>
      </c>
      <c r="B69" s="90" t="s">
        <v>226</v>
      </c>
      <c r="C69" s="35"/>
      <c r="D69" s="35"/>
      <c r="E69" s="36"/>
      <c r="F69" s="15"/>
      <c r="G69" s="35"/>
      <c r="H69" s="36"/>
      <c r="I69" s="15"/>
      <c r="J69" s="16"/>
      <c r="K69" s="17"/>
      <c r="L69" s="18"/>
      <c r="M69" s="18"/>
      <c r="N69" s="18"/>
      <c r="O69" s="48"/>
      <c r="P69" s="19"/>
      <c r="Q69" s="20"/>
      <c r="R69" s="17"/>
      <c r="S69" s="17"/>
      <c r="T69" s="17"/>
      <c r="U69" s="17"/>
      <c r="V69" s="17"/>
      <c r="W69" s="17"/>
      <c r="X69" s="21"/>
    </row>
    <row r="70" spans="1:24" s="53" customFormat="1" ht="34.5" customHeight="1" thickBot="1">
      <c r="A70" s="99" t="s">
        <v>94</v>
      </c>
      <c r="B70" s="119" t="s">
        <v>227</v>
      </c>
      <c r="C70" s="100"/>
      <c r="D70" s="100"/>
      <c r="E70" s="101"/>
      <c r="F70" s="102"/>
      <c r="G70" s="100"/>
      <c r="H70" s="101"/>
      <c r="I70" s="102"/>
      <c r="J70" s="103"/>
      <c r="K70" s="104"/>
      <c r="L70" s="105"/>
      <c r="M70" s="105"/>
      <c r="N70" s="105"/>
      <c r="O70" s="106"/>
      <c r="P70" s="107"/>
      <c r="Q70" s="108"/>
      <c r="R70" s="104"/>
      <c r="S70" s="104"/>
      <c r="T70" s="104"/>
      <c r="U70" s="104"/>
      <c r="V70" s="104"/>
      <c r="W70" s="104"/>
      <c r="X70" s="109"/>
    </row>
    <row r="71" spans="1:24" s="53" customFormat="1" ht="34.5" customHeight="1" thickTop="1">
      <c r="A71" s="93"/>
      <c r="B71" s="94" t="s">
        <v>154</v>
      </c>
      <c r="C71" s="120"/>
      <c r="D71" s="120"/>
      <c r="E71" s="121"/>
      <c r="F71" s="122"/>
      <c r="G71" s="120">
        <v>7</v>
      </c>
      <c r="H71" s="121"/>
      <c r="I71" s="122"/>
      <c r="J71" s="95">
        <f>K71*30</f>
        <v>150</v>
      </c>
      <c r="K71" s="96">
        <f>SUM(Q71:X71)</f>
        <v>5</v>
      </c>
      <c r="L71" s="97">
        <f>K71*10</f>
        <v>50</v>
      </c>
      <c r="M71" s="123">
        <v>20</v>
      </c>
      <c r="N71" s="123">
        <v>30</v>
      </c>
      <c r="O71" s="123"/>
      <c r="P71" s="98">
        <f>J71-L71</f>
        <v>100</v>
      </c>
      <c r="Q71" s="196"/>
      <c r="R71" s="197"/>
      <c r="S71" s="197"/>
      <c r="T71" s="197"/>
      <c r="U71" s="197"/>
      <c r="V71" s="197"/>
      <c r="W71" s="197">
        <v>5</v>
      </c>
      <c r="X71" s="198"/>
    </row>
    <row r="72" spans="1:24" s="53" customFormat="1" ht="34.5" customHeight="1">
      <c r="A72" s="54" t="s">
        <v>93</v>
      </c>
      <c r="B72" s="90" t="s">
        <v>213</v>
      </c>
      <c r="C72" s="35"/>
      <c r="D72" s="35"/>
      <c r="E72" s="36"/>
      <c r="F72" s="15"/>
      <c r="G72" s="35"/>
      <c r="H72" s="36"/>
      <c r="I72" s="15"/>
      <c r="J72" s="16"/>
      <c r="K72" s="17"/>
      <c r="L72" s="18"/>
      <c r="M72" s="18"/>
      <c r="N72" s="18"/>
      <c r="O72" s="48"/>
      <c r="P72" s="19"/>
      <c r="Q72" s="20"/>
      <c r="R72" s="17"/>
      <c r="S72" s="17"/>
      <c r="T72" s="17"/>
      <c r="U72" s="17"/>
      <c r="V72" s="17"/>
      <c r="W72" s="17"/>
      <c r="X72" s="21"/>
    </row>
    <row r="73" spans="1:24" s="53" customFormat="1" ht="34.5" customHeight="1" thickBot="1">
      <c r="A73" s="99" t="s">
        <v>94</v>
      </c>
      <c r="B73" s="119" t="s">
        <v>214</v>
      </c>
      <c r="C73" s="100"/>
      <c r="D73" s="100"/>
      <c r="E73" s="101"/>
      <c r="F73" s="102"/>
      <c r="G73" s="100"/>
      <c r="H73" s="101"/>
      <c r="I73" s="102"/>
      <c r="J73" s="103"/>
      <c r="K73" s="104"/>
      <c r="L73" s="105"/>
      <c r="M73" s="105"/>
      <c r="N73" s="105"/>
      <c r="O73" s="106"/>
      <c r="P73" s="107"/>
      <c r="Q73" s="108"/>
      <c r="R73" s="104"/>
      <c r="S73" s="104"/>
      <c r="T73" s="104"/>
      <c r="U73" s="104"/>
      <c r="V73" s="104"/>
      <c r="W73" s="104"/>
      <c r="X73" s="109"/>
    </row>
    <row r="74" spans="1:24" s="53" customFormat="1" ht="34.5" customHeight="1" thickTop="1">
      <c r="A74" s="93"/>
      <c r="B74" s="94" t="s">
        <v>155</v>
      </c>
      <c r="C74" s="120"/>
      <c r="D74" s="120"/>
      <c r="E74" s="121"/>
      <c r="F74" s="122"/>
      <c r="G74" s="120">
        <v>8</v>
      </c>
      <c r="H74" s="121"/>
      <c r="I74" s="122"/>
      <c r="J74" s="95">
        <f>K74*30</f>
        <v>120</v>
      </c>
      <c r="K74" s="96">
        <f>SUM(Q74:X74)</f>
        <v>4</v>
      </c>
      <c r="L74" s="97">
        <f>K74*10</f>
        <v>40</v>
      </c>
      <c r="M74" s="123">
        <v>16</v>
      </c>
      <c r="N74" s="123">
        <v>24</v>
      </c>
      <c r="O74" s="123"/>
      <c r="P74" s="98">
        <f>J74-L74</f>
        <v>80</v>
      </c>
      <c r="Q74" s="196"/>
      <c r="R74" s="197"/>
      <c r="S74" s="197"/>
      <c r="T74" s="197"/>
      <c r="U74" s="197"/>
      <c r="V74" s="197"/>
      <c r="W74" s="197"/>
      <c r="X74" s="198">
        <v>4</v>
      </c>
    </row>
    <row r="75" spans="1:24" s="53" customFormat="1" ht="34.5" customHeight="1">
      <c r="A75" s="54" t="s">
        <v>93</v>
      </c>
      <c r="B75" s="90" t="s">
        <v>215</v>
      </c>
      <c r="C75" s="35"/>
      <c r="D75" s="35"/>
      <c r="E75" s="36"/>
      <c r="F75" s="15"/>
      <c r="G75" s="35"/>
      <c r="H75" s="36"/>
      <c r="I75" s="15"/>
      <c r="J75" s="37"/>
      <c r="K75" s="17"/>
      <c r="L75" s="18"/>
      <c r="M75" s="24"/>
      <c r="N75" s="24"/>
      <c r="O75" s="24"/>
      <c r="P75" s="19"/>
      <c r="Q75" s="20"/>
      <c r="R75" s="17"/>
      <c r="S75" s="17"/>
      <c r="T75" s="17"/>
      <c r="U75" s="17"/>
      <c r="V75" s="17"/>
      <c r="W75" s="17"/>
      <c r="X75" s="21"/>
    </row>
    <row r="76" spans="1:24" s="53" customFormat="1" ht="34.5" customHeight="1" thickBot="1">
      <c r="A76" s="99" t="s">
        <v>94</v>
      </c>
      <c r="B76" s="119" t="s">
        <v>216</v>
      </c>
      <c r="C76" s="100"/>
      <c r="D76" s="100"/>
      <c r="E76" s="101"/>
      <c r="F76" s="102"/>
      <c r="G76" s="100"/>
      <c r="H76" s="101"/>
      <c r="I76" s="102"/>
      <c r="J76" s="110"/>
      <c r="K76" s="104"/>
      <c r="L76" s="105"/>
      <c r="M76" s="111"/>
      <c r="N76" s="111"/>
      <c r="O76" s="111"/>
      <c r="P76" s="107"/>
      <c r="Q76" s="108"/>
      <c r="R76" s="104"/>
      <c r="S76" s="104"/>
      <c r="T76" s="104"/>
      <c r="U76" s="104"/>
      <c r="V76" s="104"/>
      <c r="W76" s="104"/>
      <c r="X76" s="109"/>
    </row>
    <row r="77" spans="1:24" s="53" customFormat="1" ht="34.5" customHeight="1" thickTop="1">
      <c r="A77" s="93"/>
      <c r="B77" s="94" t="s">
        <v>156</v>
      </c>
      <c r="C77" s="120"/>
      <c r="D77" s="120"/>
      <c r="E77" s="121"/>
      <c r="F77" s="122"/>
      <c r="G77" s="120">
        <v>8</v>
      </c>
      <c r="H77" s="121"/>
      <c r="I77" s="122"/>
      <c r="J77" s="95">
        <f>K77*30</f>
        <v>120</v>
      </c>
      <c r="K77" s="96">
        <f>SUM(Q77:X77)</f>
        <v>4</v>
      </c>
      <c r="L77" s="97">
        <f>K77*10</f>
        <v>40</v>
      </c>
      <c r="M77" s="123">
        <v>16</v>
      </c>
      <c r="N77" s="123">
        <v>24</v>
      </c>
      <c r="O77" s="123"/>
      <c r="P77" s="98">
        <f>J77-L77</f>
        <v>80</v>
      </c>
      <c r="Q77" s="196"/>
      <c r="R77" s="197"/>
      <c r="S77" s="197"/>
      <c r="T77" s="197"/>
      <c r="U77" s="197"/>
      <c r="V77" s="197"/>
      <c r="W77" s="197"/>
      <c r="X77" s="198">
        <v>4</v>
      </c>
    </row>
    <row r="78" spans="1:24" s="53" customFormat="1" ht="34.5" customHeight="1">
      <c r="A78" s="54" t="s">
        <v>93</v>
      </c>
      <c r="B78" s="90" t="s">
        <v>228</v>
      </c>
      <c r="C78" s="35"/>
      <c r="D78" s="35"/>
      <c r="E78" s="36"/>
      <c r="F78" s="15"/>
      <c r="G78" s="35"/>
      <c r="H78" s="36"/>
      <c r="I78" s="15"/>
      <c r="J78" s="16"/>
      <c r="K78" s="17"/>
      <c r="L78" s="18"/>
      <c r="M78" s="18"/>
      <c r="N78" s="18"/>
      <c r="O78" s="48"/>
      <c r="P78" s="19"/>
      <c r="Q78" s="20"/>
      <c r="R78" s="17"/>
      <c r="S78" s="17"/>
      <c r="T78" s="17"/>
      <c r="U78" s="17"/>
      <c r="V78" s="17"/>
      <c r="W78" s="17"/>
      <c r="X78" s="21"/>
    </row>
    <row r="79" spans="1:24" s="53" customFormat="1" ht="34.5" customHeight="1" thickBot="1">
      <c r="A79" s="99" t="s">
        <v>94</v>
      </c>
      <c r="B79" s="119" t="s">
        <v>229</v>
      </c>
      <c r="C79" s="100"/>
      <c r="D79" s="100"/>
      <c r="E79" s="101"/>
      <c r="F79" s="102"/>
      <c r="G79" s="100"/>
      <c r="H79" s="101"/>
      <c r="I79" s="102"/>
      <c r="J79" s="103"/>
      <c r="K79" s="104"/>
      <c r="L79" s="105"/>
      <c r="M79" s="105"/>
      <c r="N79" s="105"/>
      <c r="O79" s="106"/>
      <c r="P79" s="107"/>
      <c r="Q79" s="108"/>
      <c r="R79" s="104"/>
      <c r="S79" s="104"/>
      <c r="T79" s="104"/>
      <c r="U79" s="104"/>
      <c r="V79" s="104"/>
      <c r="W79" s="104"/>
      <c r="X79" s="109"/>
    </row>
    <row r="80" spans="1:24" s="53" customFormat="1" ht="34.5" customHeight="1" thickTop="1">
      <c r="A80" s="93"/>
      <c r="B80" s="94" t="s">
        <v>157</v>
      </c>
      <c r="C80" s="120"/>
      <c r="D80" s="120">
        <v>8</v>
      </c>
      <c r="E80" s="121"/>
      <c r="F80" s="122"/>
      <c r="G80" s="120"/>
      <c r="H80" s="121"/>
      <c r="I80" s="122"/>
      <c r="J80" s="95">
        <f>K80*30</f>
        <v>90</v>
      </c>
      <c r="K80" s="96">
        <f>SUM(Q80:X80)</f>
        <v>3</v>
      </c>
      <c r="L80" s="97">
        <f>K80*10</f>
        <v>30</v>
      </c>
      <c r="M80" s="123">
        <v>10</v>
      </c>
      <c r="N80" s="123">
        <v>20</v>
      </c>
      <c r="O80" s="123"/>
      <c r="P80" s="98">
        <f>J80-L80</f>
        <v>60</v>
      </c>
      <c r="Q80" s="196"/>
      <c r="R80" s="197"/>
      <c r="S80" s="197"/>
      <c r="T80" s="197"/>
      <c r="U80" s="197"/>
      <c r="V80" s="197"/>
      <c r="W80" s="197"/>
      <c r="X80" s="198">
        <v>3</v>
      </c>
    </row>
    <row r="81" spans="1:24" s="53" customFormat="1" ht="34.5" customHeight="1">
      <c r="A81" s="54" t="s">
        <v>93</v>
      </c>
      <c r="B81" s="90" t="s">
        <v>230</v>
      </c>
      <c r="C81" s="35"/>
      <c r="D81" s="35"/>
      <c r="E81" s="36"/>
      <c r="F81" s="15"/>
      <c r="G81" s="35"/>
      <c r="H81" s="36"/>
      <c r="I81" s="15"/>
      <c r="J81" s="37"/>
      <c r="K81" s="17"/>
      <c r="L81" s="18"/>
      <c r="M81" s="24"/>
      <c r="N81" s="24"/>
      <c r="O81" s="24"/>
      <c r="P81" s="19"/>
      <c r="Q81" s="20"/>
      <c r="R81" s="17"/>
      <c r="S81" s="17"/>
      <c r="T81" s="17"/>
      <c r="U81" s="17"/>
      <c r="V81" s="17"/>
      <c r="W81" s="17"/>
      <c r="X81" s="21"/>
    </row>
    <row r="82" spans="1:24" s="53" customFormat="1" ht="34.5" customHeight="1" thickBot="1">
      <c r="A82" s="99" t="s">
        <v>94</v>
      </c>
      <c r="B82" s="119" t="s">
        <v>231</v>
      </c>
      <c r="C82" s="100"/>
      <c r="D82" s="100"/>
      <c r="E82" s="101"/>
      <c r="F82" s="102"/>
      <c r="G82" s="100"/>
      <c r="H82" s="101"/>
      <c r="I82" s="102"/>
      <c r="J82" s="110"/>
      <c r="K82" s="104"/>
      <c r="L82" s="105"/>
      <c r="M82" s="111"/>
      <c r="N82" s="111"/>
      <c r="O82" s="111"/>
      <c r="P82" s="107"/>
      <c r="Q82" s="108"/>
      <c r="R82" s="104"/>
      <c r="S82" s="104"/>
      <c r="T82" s="104"/>
      <c r="U82" s="104"/>
      <c r="V82" s="104"/>
      <c r="W82" s="104"/>
      <c r="X82" s="109"/>
    </row>
    <row r="83" spans="1:24" s="53" customFormat="1" ht="34.5" customHeight="1" thickTop="1">
      <c r="A83" s="93"/>
      <c r="B83" s="94" t="s">
        <v>158</v>
      </c>
      <c r="C83" s="120"/>
      <c r="D83" s="120"/>
      <c r="E83" s="121"/>
      <c r="F83" s="122"/>
      <c r="G83" s="120"/>
      <c r="H83" s="121"/>
      <c r="I83" s="122"/>
      <c r="J83" s="95">
        <f>K83*30</f>
        <v>0</v>
      </c>
      <c r="K83" s="96">
        <f>SUM(Q83:X83)</f>
        <v>0</v>
      </c>
      <c r="L83" s="97">
        <f>K83*10</f>
        <v>0</v>
      </c>
      <c r="M83" s="123"/>
      <c r="N83" s="123"/>
      <c r="O83" s="123"/>
      <c r="P83" s="98">
        <f>J83-L83</f>
        <v>0</v>
      </c>
      <c r="Q83" s="196"/>
      <c r="R83" s="197"/>
      <c r="S83" s="197"/>
      <c r="T83" s="197"/>
      <c r="U83" s="197"/>
      <c r="V83" s="197"/>
      <c r="W83" s="197"/>
      <c r="X83" s="198"/>
    </row>
    <row r="84" spans="1:24" s="53" customFormat="1" ht="34.5" customHeight="1">
      <c r="A84" s="54" t="s">
        <v>93</v>
      </c>
      <c r="B84" s="90"/>
      <c r="C84" s="35"/>
      <c r="D84" s="35"/>
      <c r="E84" s="36"/>
      <c r="F84" s="15"/>
      <c r="G84" s="35"/>
      <c r="H84" s="36"/>
      <c r="I84" s="15"/>
      <c r="J84" s="37"/>
      <c r="K84" s="17"/>
      <c r="L84" s="18"/>
      <c r="M84" s="24"/>
      <c r="N84" s="24"/>
      <c r="O84" s="24"/>
      <c r="P84" s="19"/>
      <c r="Q84" s="20"/>
      <c r="R84" s="17"/>
      <c r="S84" s="17"/>
      <c r="T84" s="17"/>
      <c r="U84" s="17"/>
      <c r="V84" s="17"/>
      <c r="W84" s="17"/>
      <c r="X84" s="21"/>
    </row>
    <row r="85" spans="1:24" s="53" customFormat="1" ht="34.5" customHeight="1" thickBot="1">
      <c r="A85" s="99" t="s">
        <v>94</v>
      </c>
      <c r="B85" s="119"/>
      <c r="C85" s="100"/>
      <c r="D85" s="100"/>
      <c r="E85" s="101"/>
      <c r="F85" s="102"/>
      <c r="G85" s="100"/>
      <c r="H85" s="101"/>
      <c r="I85" s="102"/>
      <c r="J85" s="110"/>
      <c r="K85" s="104"/>
      <c r="L85" s="105"/>
      <c r="M85" s="111"/>
      <c r="N85" s="111"/>
      <c r="O85" s="111"/>
      <c r="P85" s="107"/>
      <c r="Q85" s="108"/>
      <c r="R85" s="104"/>
      <c r="S85" s="104"/>
      <c r="T85" s="104"/>
      <c r="U85" s="104"/>
      <c r="V85" s="104"/>
      <c r="W85" s="104"/>
      <c r="X85" s="109"/>
    </row>
    <row r="86" spans="1:24" s="53" customFormat="1" ht="34.5" customHeight="1" thickTop="1">
      <c r="A86" s="93"/>
      <c r="B86" s="94" t="s">
        <v>159</v>
      </c>
      <c r="C86" s="120"/>
      <c r="D86" s="120"/>
      <c r="E86" s="121"/>
      <c r="F86" s="122"/>
      <c r="G86" s="120"/>
      <c r="H86" s="121"/>
      <c r="I86" s="122"/>
      <c r="J86" s="95">
        <f>K86*30</f>
        <v>0</v>
      </c>
      <c r="K86" s="96">
        <f>SUM(Q86:X86)</f>
        <v>0</v>
      </c>
      <c r="L86" s="97">
        <f>K86*10</f>
        <v>0</v>
      </c>
      <c r="M86" s="123"/>
      <c r="N86" s="123"/>
      <c r="O86" s="123"/>
      <c r="P86" s="98">
        <f>J86-L86</f>
        <v>0</v>
      </c>
      <c r="Q86" s="196"/>
      <c r="R86" s="197"/>
      <c r="S86" s="197"/>
      <c r="T86" s="197"/>
      <c r="U86" s="197"/>
      <c r="V86" s="197"/>
      <c r="W86" s="197"/>
      <c r="X86" s="198"/>
    </row>
    <row r="87" spans="1:24" s="53" customFormat="1" ht="34.5" customHeight="1">
      <c r="A87" s="54" t="s">
        <v>93</v>
      </c>
      <c r="B87" s="90"/>
      <c r="C87" s="35"/>
      <c r="D87" s="35"/>
      <c r="E87" s="36"/>
      <c r="F87" s="15"/>
      <c r="G87" s="35"/>
      <c r="H87" s="36"/>
      <c r="I87" s="15"/>
      <c r="J87" s="37"/>
      <c r="K87" s="17"/>
      <c r="L87" s="18"/>
      <c r="M87" s="24"/>
      <c r="N87" s="24"/>
      <c r="O87" s="24"/>
      <c r="P87" s="19"/>
      <c r="Q87" s="20"/>
      <c r="R87" s="17"/>
      <c r="S87" s="17"/>
      <c r="T87" s="17"/>
      <c r="U87" s="17"/>
      <c r="V87" s="17"/>
      <c r="W87" s="17"/>
      <c r="X87" s="21"/>
    </row>
    <row r="88" spans="1:24" s="53" customFormat="1" ht="34.5" customHeight="1" thickBot="1">
      <c r="A88" s="99" t="s">
        <v>94</v>
      </c>
      <c r="B88" s="119"/>
      <c r="C88" s="100"/>
      <c r="D88" s="100"/>
      <c r="E88" s="101"/>
      <c r="F88" s="102"/>
      <c r="G88" s="100"/>
      <c r="H88" s="101"/>
      <c r="I88" s="102"/>
      <c r="J88" s="110"/>
      <c r="K88" s="104"/>
      <c r="L88" s="105"/>
      <c r="M88" s="111"/>
      <c r="N88" s="111"/>
      <c r="O88" s="111"/>
      <c r="P88" s="107"/>
      <c r="Q88" s="108"/>
      <c r="R88" s="104"/>
      <c r="S88" s="104"/>
      <c r="T88" s="104"/>
      <c r="U88" s="104"/>
      <c r="V88" s="104"/>
      <c r="W88" s="104"/>
      <c r="X88" s="109"/>
    </row>
    <row r="89" spans="1:24" s="53" customFormat="1" ht="34.5" customHeight="1" thickTop="1">
      <c r="A89" s="93"/>
      <c r="B89" s="94" t="s">
        <v>160</v>
      </c>
      <c r="C89" s="120"/>
      <c r="D89" s="120"/>
      <c r="E89" s="121"/>
      <c r="F89" s="122"/>
      <c r="G89" s="120"/>
      <c r="H89" s="121"/>
      <c r="I89" s="122"/>
      <c r="J89" s="95">
        <f>K89*30</f>
        <v>0</v>
      </c>
      <c r="K89" s="96">
        <f>SUM(Q89:X89)</f>
        <v>0</v>
      </c>
      <c r="L89" s="97">
        <f>K89*10</f>
        <v>0</v>
      </c>
      <c r="M89" s="123"/>
      <c r="N89" s="123"/>
      <c r="O89" s="123"/>
      <c r="P89" s="98">
        <f>J89-L89</f>
        <v>0</v>
      </c>
      <c r="Q89" s="196"/>
      <c r="R89" s="197"/>
      <c r="S89" s="197"/>
      <c r="T89" s="197"/>
      <c r="U89" s="197"/>
      <c r="V89" s="197"/>
      <c r="W89" s="197"/>
      <c r="X89" s="198"/>
    </row>
    <row r="90" spans="1:24" s="53" customFormat="1" ht="34.5" customHeight="1">
      <c r="A90" s="54" t="s">
        <v>93</v>
      </c>
      <c r="B90" s="90"/>
      <c r="C90" s="35"/>
      <c r="D90" s="35"/>
      <c r="E90" s="36"/>
      <c r="F90" s="15"/>
      <c r="G90" s="35"/>
      <c r="H90" s="36"/>
      <c r="I90" s="15"/>
      <c r="J90" s="37"/>
      <c r="K90" s="17"/>
      <c r="L90" s="18"/>
      <c r="M90" s="24"/>
      <c r="N90" s="24"/>
      <c r="O90" s="24"/>
      <c r="P90" s="19"/>
      <c r="Q90" s="20"/>
      <c r="R90" s="17"/>
      <c r="S90" s="17"/>
      <c r="T90" s="17"/>
      <c r="U90" s="17"/>
      <c r="V90" s="17"/>
      <c r="W90" s="17"/>
      <c r="X90" s="21"/>
    </row>
    <row r="91" spans="1:24" s="53" customFormat="1" ht="34.5" customHeight="1">
      <c r="A91" s="54" t="s">
        <v>94</v>
      </c>
      <c r="B91" s="90"/>
      <c r="C91" s="35"/>
      <c r="D91" s="35"/>
      <c r="E91" s="36"/>
      <c r="F91" s="15"/>
      <c r="G91" s="35"/>
      <c r="H91" s="36"/>
      <c r="I91" s="15"/>
      <c r="J91" s="37"/>
      <c r="K91" s="17"/>
      <c r="L91" s="18"/>
      <c r="M91" s="24"/>
      <c r="N91" s="24"/>
      <c r="O91" s="24"/>
      <c r="P91" s="19"/>
      <c r="Q91" s="20"/>
      <c r="R91" s="17"/>
      <c r="S91" s="17"/>
      <c r="T91" s="17"/>
      <c r="U91" s="17"/>
      <c r="V91" s="17"/>
      <c r="W91" s="17"/>
      <c r="X91" s="21"/>
    </row>
    <row r="92" spans="1:24" s="42" customFormat="1" ht="34.5" customHeight="1" thickBot="1">
      <c r="A92" s="368" t="s">
        <v>50</v>
      </c>
      <c r="B92" s="369"/>
      <c r="C92" s="323"/>
      <c r="D92" s="323"/>
      <c r="E92" s="324"/>
      <c r="F92" s="325"/>
      <c r="G92" s="323"/>
      <c r="H92" s="324"/>
      <c r="I92" s="39"/>
      <c r="J92" s="26">
        <f>SUM(J62:J91)</f>
        <v>900</v>
      </c>
      <c r="K92" s="27">
        <f aca="true" t="shared" si="12" ref="K92:X92">SUM(K62:K91)</f>
        <v>30</v>
      </c>
      <c r="L92" s="27">
        <f t="shared" si="12"/>
        <v>300</v>
      </c>
      <c r="M92" s="27">
        <f t="shared" si="12"/>
        <v>118</v>
      </c>
      <c r="N92" s="27">
        <f t="shared" si="12"/>
        <v>182</v>
      </c>
      <c r="O92" s="27">
        <f t="shared" si="12"/>
        <v>0</v>
      </c>
      <c r="P92" s="27">
        <f t="shared" si="12"/>
        <v>600</v>
      </c>
      <c r="Q92" s="29">
        <f t="shared" si="12"/>
        <v>0</v>
      </c>
      <c r="R92" s="30">
        <f t="shared" si="12"/>
        <v>0</v>
      </c>
      <c r="S92" s="30">
        <f t="shared" si="12"/>
        <v>0</v>
      </c>
      <c r="T92" s="30">
        <f t="shared" si="12"/>
        <v>0</v>
      </c>
      <c r="U92" s="30">
        <f t="shared" si="12"/>
        <v>5</v>
      </c>
      <c r="V92" s="30">
        <f t="shared" si="12"/>
        <v>9</v>
      </c>
      <c r="W92" s="30">
        <f t="shared" si="12"/>
        <v>5</v>
      </c>
      <c r="X92" s="31">
        <f t="shared" si="12"/>
        <v>11</v>
      </c>
    </row>
    <row r="93" spans="1:24" s="53" customFormat="1" ht="19.5" customHeight="1">
      <c r="A93" s="379"/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1"/>
    </row>
    <row r="94" spans="1:24" s="47" customFormat="1" ht="34.5" customHeight="1">
      <c r="A94" s="365" t="s">
        <v>92</v>
      </c>
      <c r="B94" s="366"/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7"/>
    </row>
    <row r="95" spans="1:24" s="53" customFormat="1" ht="34.5" customHeight="1">
      <c r="A95" s="55">
        <v>1</v>
      </c>
      <c r="B95" s="56" t="s">
        <v>132</v>
      </c>
      <c r="C95" s="35"/>
      <c r="D95" s="35"/>
      <c r="E95" s="36"/>
      <c r="F95" s="15"/>
      <c r="G95" s="35">
        <v>1</v>
      </c>
      <c r="H95" s="35"/>
      <c r="I95" s="57"/>
      <c r="J95" s="16">
        <f aca="true" t="shared" si="13" ref="J95:J100">K95*30</f>
        <v>150</v>
      </c>
      <c r="K95" s="17">
        <f aca="true" t="shared" si="14" ref="K95:K100">SUM(Q95:X95)</f>
        <v>5</v>
      </c>
      <c r="L95" s="18">
        <f aca="true" t="shared" si="15" ref="L95:L100">K95*10</f>
        <v>50</v>
      </c>
      <c r="M95" s="18">
        <v>14</v>
      </c>
      <c r="N95" s="18">
        <v>36</v>
      </c>
      <c r="O95" s="48"/>
      <c r="P95" s="58">
        <f aca="true" t="shared" si="16" ref="P95:P100">J95-L95</f>
        <v>100</v>
      </c>
      <c r="Q95" s="59">
        <v>5</v>
      </c>
      <c r="R95" s="17"/>
      <c r="S95" s="17"/>
      <c r="T95" s="17"/>
      <c r="U95" s="51"/>
      <c r="V95" s="51"/>
      <c r="W95" s="51"/>
      <c r="X95" s="52"/>
    </row>
    <row r="96" spans="1:24" s="53" customFormat="1" ht="34.5" customHeight="1">
      <c r="A96" s="60">
        <v>2</v>
      </c>
      <c r="B96" s="56" t="s">
        <v>133</v>
      </c>
      <c r="C96" s="35"/>
      <c r="D96" s="35"/>
      <c r="E96" s="36"/>
      <c r="F96" s="15"/>
      <c r="G96" s="35">
        <v>2</v>
      </c>
      <c r="H96" s="35"/>
      <c r="I96" s="57"/>
      <c r="J96" s="16">
        <f t="shared" si="13"/>
        <v>150</v>
      </c>
      <c r="K96" s="17">
        <f t="shared" si="14"/>
        <v>5</v>
      </c>
      <c r="L96" s="18">
        <f t="shared" si="15"/>
        <v>50</v>
      </c>
      <c r="M96" s="18">
        <v>14</v>
      </c>
      <c r="N96" s="18">
        <v>36</v>
      </c>
      <c r="O96" s="48"/>
      <c r="P96" s="58">
        <f t="shared" si="16"/>
        <v>100</v>
      </c>
      <c r="Q96" s="59"/>
      <c r="R96" s="17">
        <v>5</v>
      </c>
      <c r="S96" s="17"/>
      <c r="T96" s="17"/>
      <c r="U96" s="17"/>
      <c r="V96" s="17"/>
      <c r="W96" s="17"/>
      <c r="X96" s="21"/>
    </row>
    <row r="97" spans="1:24" s="53" customFormat="1" ht="34.5" customHeight="1">
      <c r="A97" s="60">
        <v>3</v>
      </c>
      <c r="B97" s="56" t="s">
        <v>134</v>
      </c>
      <c r="C97" s="35"/>
      <c r="D97" s="35"/>
      <c r="E97" s="36"/>
      <c r="F97" s="15"/>
      <c r="G97" s="35">
        <v>2</v>
      </c>
      <c r="H97" s="35"/>
      <c r="I97" s="57"/>
      <c r="J97" s="16">
        <f t="shared" si="13"/>
        <v>150</v>
      </c>
      <c r="K97" s="17">
        <f t="shared" si="14"/>
        <v>5</v>
      </c>
      <c r="L97" s="18">
        <f t="shared" si="15"/>
        <v>50</v>
      </c>
      <c r="M97" s="18">
        <v>14</v>
      </c>
      <c r="N97" s="18">
        <v>36</v>
      </c>
      <c r="O97" s="48"/>
      <c r="P97" s="58">
        <f t="shared" si="16"/>
        <v>100</v>
      </c>
      <c r="Q97" s="59"/>
      <c r="R97" s="17">
        <v>5</v>
      </c>
      <c r="S97" s="17"/>
      <c r="T97" s="17"/>
      <c r="U97" s="17"/>
      <c r="V97" s="17"/>
      <c r="W97" s="17"/>
      <c r="X97" s="21"/>
    </row>
    <row r="98" spans="1:24" s="53" customFormat="1" ht="34.5" customHeight="1">
      <c r="A98" s="55">
        <v>4</v>
      </c>
      <c r="B98" s="56" t="s">
        <v>135</v>
      </c>
      <c r="C98" s="35"/>
      <c r="D98" s="35"/>
      <c r="E98" s="36"/>
      <c r="F98" s="15"/>
      <c r="G98" s="35">
        <v>3</v>
      </c>
      <c r="H98" s="35"/>
      <c r="I98" s="57"/>
      <c r="J98" s="16">
        <f t="shared" si="13"/>
        <v>150</v>
      </c>
      <c r="K98" s="17">
        <f t="shared" si="14"/>
        <v>5</v>
      </c>
      <c r="L98" s="18">
        <f t="shared" si="15"/>
        <v>50</v>
      </c>
      <c r="M98" s="18">
        <v>14</v>
      </c>
      <c r="N98" s="18">
        <v>36</v>
      </c>
      <c r="O98" s="24"/>
      <c r="P98" s="58">
        <f t="shared" si="16"/>
        <v>100</v>
      </c>
      <c r="Q98" s="59"/>
      <c r="R98" s="17"/>
      <c r="S98" s="17">
        <v>5</v>
      </c>
      <c r="T98" s="17"/>
      <c r="U98" s="51"/>
      <c r="V98" s="51"/>
      <c r="W98" s="51"/>
      <c r="X98" s="52"/>
    </row>
    <row r="99" spans="1:24" s="53" customFormat="1" ht="34.5" customHeight="1">
      <c r="A99" s="60">
        <v>5</v>
      </c>
      <c r="B99" s="56" t="s">
        <v>136</v>
      </c>
      <c r="C99" s="35"/>
      <c r="D99" s="35"/>
      <c r="E99" s="36"/>
      <c r="F99" s="15"/>
      <c r="G99" s="35">
        <v>4</v>
      </c>
      <c r="H99" s="35"/>
      <c r="I99" s="57"/>
      <c r="J99" s="16">
        <f t="shared" si="13"/>
        <v>150</v>
      </c>
      <c r="K99" s="17">
        <f t="shared" si="14"/>
        <v>5</v>
      </c>
      <c r="L99" s="18">
        <f t="shared" si="15"/>
        <v>50</v>
      </c>
      <c r="M99" s="18">
        <v>14</v>
      </c>
      <c r="N99" s="18">
        <v>36</v>
      </c>
      <c r="O99" s="24"/>
      <c r="P99" s="58">
        <f t="shared" si="16"/>
        <v>100</v>
      </c>
      <c r="Q99" s="59"/>
      <c r="R99" s="17"/>
      <c r="S99" s="17"/>
      <c r="T99" s="17">
        <v>5</v>
      </c>
      <c r="U99" s="17"/>
      <c r="V99" s="17"/>
      <c r="W99" s="17"/>
      <c r="X99" s="21"/>
    </row>
    <row r="100" spans="1:24" s="53" customFormat="1" ht="34.5" customHeight="1">
      <c r="A100" s="60">
        <v>6</v>
      </c>
      <c r="B100" s="56" t="s">
        <v>137</v>
      </c>
      <c r="C100" s="35"/>
      <c r="D100" s="35"/>
      <c r="E100" s="36"/>
      <c r="F100" s="15"/>
      <c r="G100" s="35">
        <v>4</v>
      </c>
      <c r="H100" s="35"/>
      <c r="I100" s="57"/>
      <c r="J100" s="16">
        <f t="shared" si="13"/>
        <v>150</v>
      </c>
      <c r="K100" s="17">
        <f t="shared" si="14"/>
        <v>5</v>
      </c>
      <c r="L100" s="18">
        <f t="shared" si="15"/>
        <v>50</v>
      </c>
      <c r="M100" s="18">
        <v>14</v>
      </c>
      <c r="N100" s="18">
        <v>36</v>
      </c>
      <c r="O100" s="24"/>
      <c r="P100" s="58">
        <f t="shared" si="16"/>
        <v>100</v>
      </c>
      <c r="Q100" s="59"/>
      <c r="R100" s="17"/>
      <c r="S100" s="17"/>
      <c r="T100" s="17">
        <v>5</v>
      </c>
      <c r="U100" s="17"/>
      <c r="V100" s="17"/>
      <c r="W100" s="17"/>
      <c r="X100" s="21"/>
    </row>
    <row r="101" spans="1:24" s="42" customFormat="1" ht="34.5" customHeight="1" thickBot="1">
      <c r="A101" s="368" t="s">
        <v>50</v>
      </c>
      <c r="B101" s="369"/>
      <c r="C101" s="323"/>
      <c r="D101" s="323"/>
      <c r="E101" s="324"/>
      <c r="F101" s="325"/>
      <c r="G101" s="323"/>
      <c r="H101" s="323"/>
      <c r="I101" s="62"/>
      <c r="J101" s="63">
        <f>SUM(J95:J100)</f>
        <v>900</v>
      </c>
      <c r="K101" s="27">
        <f aca="true" t="shared" si="17" ref="K101:X101">SUM(K95:K100)</f>
        <v>30</v>
      </c>
      <c r="L101" s="27">
        <f t="shared" si="17"/>
        <v>300</v>
      </c>
      <c r="M101" s="27">
        <f t="shared" si="17"/>
        <v>84</v>
      </c>
      <c r="N101" s="27">
        <f t="shared" si="17"/>
        <v>216</v>
      </c>
      <c r="O101" s="27">
        <f t="shared" si="17"/>
        <v>0</v>
      </c>
      <c r="P101" s="40">
        <f t="shared" si="17"/>
        <v>600</v>
      </c>
      <c r="Q101" s="64">
        <f t="shared" si="17"/>
        <v>5</v>
      </c>
      <c r="R101" s="30">
        <f t="shared" si="17"/>
        <v>10</v>
      </c>
      <c r="S101" s="30">
        <f t="shared" si="17"/>
        <v>5</v>
      </c>
      <c r="T101" s="30">
        <f t="shared" si="17"/>
        <v>10</v>
      </c>
      <c r="U101" s="30">
        <f t="shared" si="17"/>
        <v>0</v>
      </c>
      <c r="V101" s="30">
        <f t="shared" si="17"/>
        <v>0</v>
      </c>
      <c r="W101" s="30">
        <f t="shared" si="17"/>
        <v>0</v>
      </c>
      <c r="X101" s="31">
        <f t="shared" si="17"/>
        <v>0</v>
      </c>
    </row>
    <row r="102" spans="1:24" s="42" customFormat="1" ht="34.5" customHeight="1" thickBot="1">
      <c r="A102" s="370" t="s">
        <v>95</v>
      </c>
      <c r="B102" s="371"/>
      <c r="C102" s="327"/>
      <c r="D102" s="328"/>
      <c r="E102" s="372"/>
      <c r="F102" s="327"/>
      <c r="G102" s="328"/>
      <c r="H102" s="328"/>
      <c r="I102" s="65"/>
      <c r="J102" s="66">
        <f>J92+J101</f>
        <v>1800</v>
      </c>
      <c r="K102" s="67">
        <f aca="true" t="shared" si="18" ref="K102:X102">K92+K101</f>
        <v>60</v>
      </c>
      <c r="L102" s="67">
        <f t="shared" si="18"/>
        <v>600</v>
      </c>
      <c r="M102" s="67">
        <f t="shared" si="18"/>
        <v>202</v>
      </c>
      <c r="N102" s="67">
        <f t="shared" si="18"/>
        <v>398</v>
      </c>
      <c r="O102" s="67">
        <f t="shared" si="18"/>
        <v>0</v>
      </c>
      <c r="P102" s="68">
        <f t="shared" si="18"/>
        <v>1200</v>
      </c>
      <c r="Q102" s="69">
        <f t="shared" si="18"/>
        <v>5</v>
      </c>
      <c r="R102" s="70">
        <f t="shared" si="18"/>
        <v>10</v>
      </c>
      <c r="S102" s="70">
        <f t="shared" si="18"/>
        <v>5</v>
      </c>
      <c r="T102" s="70">
        <f t="shared" si="18"/>
        <v>10</v>
      </c>
      <c r="U102" s="70">
        <f t="shared" si="18"/>
        <v>5</v>
      </c>
      <c r="V102" s="70">
        <f t="shared" si="18"/>
        <v>9</v>
      </c>
      <c r="W102" s="70">
        <f t="shared" si="18"/>
        <v>5</v>
      </c>
      <c r="X102" s="71">
        <f t="shared" si="18"/>
        <v>11</v>
      </c>
    </row>
    <row r="103" spans="1:24" s="42" customFormat="1" ht="34.5" customHeight="1" thickBot="1">
      <c r="A103" s="362" t="s">
        <v>97</v>
      </c>
      <c r="B103" s="363"/>
      <c r="C103" s="359"/>
      <c r="D103" s="360"/>
      <c r="E103" s="361"/>
      <c r="F103" s="359"/>
      <c r="G103" s="360"/>
      <c r="H103" s="361"/>
      <c r="I103" s="43"/>
      <c r="J103" s="44">
        <f aca="true" t="shared" si="19" ref="J103:X103">J58+J102</f>
        <v>3240</v>
      </c>
      <c r="K103" s="44">
        <f t="shared" si="19"/>
        <v>108</v>
      </c>
      <c r="L103" s="44">
        <f t="shared" si="19"/>
        <v>1080</v>
      </c>
      <c r="M103" s="44">
        <f t="shared" si="19"/>
        <v>284</v>
      </c>
      <c r="N103" s="44">
        <f t="shared" si="19"/>
        <v>796</v>
      </c>
      <c r="O103" s="44">
        <f t="shared" si="19"/>
        <v>0</v>
      </c>
      <c r="P103" s="44">
        <f t="shared" si="19"/>
        <v>2160</v>
      </c>
      <c r="Q103" s="45">
        <f t="shared" si="19"/>
        <v>10</v>
      </c>
      <c r="R103" s="45">
        <f t="shared" si="19"/>
        <v>15</v>
      </c>
      <c r="S103" s="45">
        <f t="shared" si="19"/>
        <v>10</v>
      </c>
      <c r="T103" s="45">
        <f t="shared" si="19"/>
        <v>15</v>
      </c>
      <c r="U103" s="45">
        <f t="shared" si="19"/>
        <v>8</v>
      </c>
      <c r="V103" s="45">
        <f t="shared" si="19"/>
        <v>20</v>
      </c>
      <c r="W103" s="45">
        <f t="shared" si="19"/>
        <v>15</v>
      </c>
      <c r="X103" s="45">
        <f t="shared" si="19"/>
        <v>15</v>
      </c>
    </row>
    <row r="104" spans="1:24" s="34" customFormat="1" ht="19.5" customHeight="1" thickBot="1">
      <c r="A104" s="353"/>
      <c r="B104" s="354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5"/>
    </row>
    <row r="105" spans="1:24" s="34" customFormat="1" ht="34.5" customHeight="1" thickBot="1">
      <c r="A105" s="356" t="s">
        <v>98</v>
      </c>
      <c r="B105" s="357"/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8"/>
    </row>
    <row r="106" spans="1:24" s="53" customFormat="1" ht="34.5" customHeight="1" thickBot="1">
      <c r="A106" s="72">
        <v>1</v>
      </c>
      <c r="B106" s="269" t="s">
        <v>39</v>
      </c>
      <c r="C106" s="256"/>
      <c r="D106" s="256"/>
      <c r="E106" s="257"/>
      <c r="F106" s="258"/>
      <c r="G106" s="256">
        <v>6</v>
      </c>
      <c r="H106" s="257"/>
      <c r="I106" s="259"/>
      <c r="J106" s="16">
        <f aca="true" t="shared" si="20" ref="J106:J113">K106*30</f>
        <v>90</v>
      </c>
      <c r="K106" s="17">
        <f aca="true" t="shared" si="21" ref="K106:K113">SUM(Q106:X106)</f>
        <v>3</v>
      </c>
      <c r="L106" s="18"/>
      <c r="M106" s="260"/>
      <c r="N106" s="260"/>
      <c r="O106" s="260"/>
      <c r="P106" s="58">
        <f>J106-L106</f>
        <v>90</v>
      </c>
      <c r="Q106" s="261"/>
      <c r="R106" s="262"/>
      <c r="S106" s="262"/>
      <c r="T106" s="262"/>
      <c r="U106" s="262"/>
      <c r="V106" s="262">
        <v>3</v>
      </c>
      <c r="W106" s="262"/>
      <c r="X106" s="263"/>
    </row>
    <row r="107" spans="1:24" s="53" customFormat="1" ht="34.5" customHeight="1">
      <c r="A107" s="60">
        <v>2</v>
      </c>
      <c r="B107" s="275" t="s">
        <v>206</v>
      </c>
      <c r="C107" s="276"/>
      <c r="D107" s="276"/>
      <c r="E107" s="277"/>
      <c r="F107" s="278"/>
      <c r="G107" s="276">
        <v>2</v>
      </c>
      <c r="H107" s="277"/>
      <c r="I107" s="279"/>
      <c r="J107" s="16">
        <f t="shared" si="20"/>
        <v>90</v>
      </c>
      <c r="K107" s="17">
        <f t="shared" si="21"/>
        <v>3</v>
      </c>
      <c r="L107" s="18"/>
      <c r="M107" s="24"/>
      <c r="N107" s="24"/>
      <c r="O107" s="24"/>
      <c r="P107" s="58">
        <f aca="true" t="shared" si="22" ref="P107:P113">J107-L107</f>
        <v>90</v>
      </c>
      <c r="Q107" s="280"/>
      <c r="R107" s="281">
        <v>3</v>
      </c>
      <c r="S107" s="281"/>
      <c r="T107" s="281"/>
      <c r="U107" s="281"/>
      <c r="V107" s="281"/>
      <c r="W107" s="281"/>
      <c r="X107" s="282"/>
    </row>
    <row r="108" spans="1:24" s="53" customFormat="1" ht="34.5" customHeight="1">
      <c r="A108" s="60">
        <v>3</v>
      </c>
      <c r="B108" s="270" t="s">
        <v>238</v>
      </c>
      <c r="C108" s="112"/>
      <c r="D108" s="112"/>
      <c r="E108" s="113"/>
      <c r="F108" s="89"/>
      <c r="G108" s="112">
        <v>3</v>
      </c>
      <c r="H108" s="113"/>
      <c r="I108" s="124"/>
      <c r="J108" s="16">
        <f t="shared" si="20"/>
        <v>90</v>
      </c>
      <c r="K108" s="17">
        <f t="shared" si="21"/>
        <v>3</v>
      </c>
      <c r="L108" s="18"/>
      <c r="M108" s="24"/>
      <c r="N108" s="24"/>
      <c r="O108" s="24"/>
      <c r="P108" s="58">
        <f t="shared" si="22"/>
        <v>90</v>
      </c>
      <c r="Q108" s="114"/>
      <c r="R108" s="115"/>
      <c r="S108" s="115">
        <v>3</v>
      </c>
      <c r="T108" s="115"/>
      <c r="U108" s="115"/>
      <c r="V108" s="115"/>
      <c r="W108" s="115"/>
      <c r="X108" s="116"/>
    </row>
    <row r="109" spans="1:24" s="53" customFormat="1" ht="34.5" customHeight="1">
      <c r="A109" s="73">
        <v>4</v>
      </c>
      <c r="B109" s="270" t="s">
        <v>207</v>
      </c>
      <c r="C109" s="112"/>
      <c r="D109" s="112"/>
      <c r="E109" s="113"/>
      <c r="F109" s="89"/>
      <c r="G109" s="112">
        <v>5</v>
      </c>
      <c r="H109" s="113"/>
      <c r="I109" s="124"/>
      <c r="J109" s="16">
        <f t="shared" si="20"/>
        <v>90</v>
      </c>
      <c r="K109" s="17">
        <f t="shared" si="21"/>
        <v>3</v>
      </c>
      <c r="L109" s="18"/>
      <c r="M109" s="274"/>
      <c r="N109" s="274"/>
      <c r="O109" s="274"/>
      <c r="P109" s="58">
        <f t="shared" si="22"/>
        <v>90</v>
      </c>
      <c r="Q109" s="114"/>
      <c r="R109" s="115"/>
      <c r="S109" s="115"/>
      <c r="T109" s="115"/>
      <c r="U109" s="115">
        <v>3</v>
      </c>
      <c r="V109" s="115"/>
      <c r="W109" s="115"/>
      <c r="X109" s="116"/>
    </row>
    <row r="110" spans="1:24" s="53" customFormat="1" ht="34.5" customHeight="1">
      <c r="A110" s="73">
        <v>5</v>
      </c>
      <c r="B110" s="271" t="s">
        <v>209</v>
      </c>
      <c r="C110" s="125"/>
      <c r="D110" s="125"/>
      <c r="E110" s="126"/>
      <c r="F110" s="127"/>
      <c r="G110" s="125">
        <v>7</v>
      </c>
      <c r="H110" s="126"/>
      <c r="I110" s="128"/>
      <c r="J110" s="16">
        <f t="shared" si="20"/>
        <v>90</v>
      </c>
      <c r="K110" s="17">
        <f t="shared" si="21"/>
        <v>3</v>
      </c>
      <c r="L110" s="18"/>
      <c r="M110" s="274"/>
      <c r="N110" s="274"/>
      <c r="O110" s="274"/>
      <c r="P110" s="58">
        <f t="shared" si="22"/>
        <v>90</v>
      </c>
      <c r="Q110" s="134"/>
      <c r="R110" s="135"/>
      <c r="S110" s="135"/>
      <c r="T110" s="135"/>
      <c r="U110" s="135"/>
      <c r="V110" s="135"/>
      <c r="W110" s="135">
        <v>3</v>
      </c>
      <c r="X110" s="136"/>
    </row>
    <row r="111" spans="1:24" s="53" customFormat="1" ht="34.5" customHeight="1">
      <c r="A111" s="73">
        <v>6</v>
      </c>
      <c r="B111" s="271" t="s">
        <v>208</v>
      </c>
      <c r="C111" s="125"/>
      <c r="D111" s="125"/>
      <c r="E111" s="126"/>
      <c r="F111" s="127"/>
      <c r="G111" s="125">
        <v>8</v>
      </c>
      <c r="H111" s="126"/>
      <c r="I111" s="128"/>
      <c r="J111" s="16">
        <f t="shared" si="20"/>
        <v>270</v>
      </c>
      <c r="K111" s="17">
        <f t="shared" si="21"/>
        <v>9</v>
      </c>
      <c r="L111" s="18"/>
      <c r="M111" s="274"/>
      <c r="N111" s="274"/>
      <c r="O111" s="274"/>
      <c r="P111" s="58">
        <f t="shared" si="22"/>
        <v>270</v>
      </c>
      <c r="Q111" s="134"/>
      <c r="R111" s="135"/>
      <c r="S111" s="135"/>
      <c r="T111" s="135"/>
      <c r="U111" s="135"/>
      <c r="V111" s="135"/>
      <c r="W111" s="135"/>
      <c r="X111" s="136">
        <v>9</v>
      </c>
    </row>
    <row r="112" spans="1:24" s="53" customFormat="1" ht="34.5" customHeight="1">
      <c r="A112" s="73">
        <v>7</v>
      </c>
      <c r="B112" s="271"/>
      <c r="C112" s="125"/>
      <c r="D112" s="125"/>
      <c r="E112" s="126"/>
      <c r="F112" s="127"/>
      <c r="G112" s="125"/>
      <c r="H112" s="126"/>
      <c r="I112" s="128"/>
      <c r="J112" s="16">
        <f t="shared" si="20"/>
        <v>0</v>
      </c>
      <c r="K112" s="17">
        <f t="shared" si="21"/>
        <v>0</v>
      </c>
      <c r="L112" s="18"/>
      <c r="M112" s="274"/>
      <c r="N112" s="274"/>
      <c r="O112" s="274"/>
      <c r="P112" s="58">
        <f t="shared" si="22"/>
        <v>0</v>
      </c>
      <c r="Q112" s="134"/>
      <c r="R112" s="135"/>
      <c r="S112" s="135"/>
      <c r="T112" s="135"/>
      <c r="U112" s="135"/>
      <c r="V112" s="135"/>
      <c r="W112" s="135"/>
      <c r="X112" s="136"/>
    </row>
    <row r="113" spans="1:24" s="53" customFormat="1" ht="34.5" customHeight="1" thickBot="1">
      <c r="A113" s="73">
        <v>8</v>
      </c>
      <c r="B113" s="129"/>
      <c r="C113" s="130"/>
      <c r="D113" s="130"/>
      <c r="E113" s="131"/>
      <c r="F113" s="132"/>
      <c r="G113" s="130"/>
      <c r="H113" s="131"/>
      <c r="I113" s="133"/>
      <c r="J113" s="16">
        <f t="shared" si="20"/>
        <v>0</v>
      </c>
      <c r="K113" s="74">
        <f t="shared" si="21"/>
        <v>0</v>
      </c>
      <c r="L113" s="18"/>
      <c r="M113" s="274"/>
      <c r="N113" s="274"/>
      <c r="O113" s="274"/>
      <c r="P113" s="58">
        <f t="shared" si="22"/>
        <v>0</v>
      </c>
      <c r="Q113" s="137"/>
      <c r="R113" s="135"/>
      <c r="S113" s="135"/>
      <c r="T113" s="135"/>
      <c r="U113" s="135"/>
      <c r="V113" s="135"/>
      <c r="W113" s="135"/>
      <c r="X113" s="136"/>
    </row>
    <row r="114" spans="1:24" s="42" customFormat="1" ht="34.5" customHeight="1" thickBot="1">
      <c r="A114" s="362" t="s">
        <v>99</v>
      </c>
      <c r="B114" s="363"/>
      <c r="C114" s="359"/>
      <c r="D114" s="360"/>
      <c r="E114" s="361"/>
      <c r="F114" s="359"/>
      <c r="G114" s="360"/>
      <c r="H114" s="361"/>
      <c r="I114" s="43"/>
      <c r="J114" s="44">
        <f>SUM(J106:J113)</f>
        <v>720</v>
      </c>
      <c r="K114" s="44">
        <f aca="true" t="shared" si="23" ref="K114:X114">SUM(K106:K113)</f>
        <v>24</v>
      </c>
      <c r="L114" s="44">
        <f t="shared" si="23"/>
        <v>0</v>
      </c>
      <c r="M114" s="44">
        <f t="shared" si="23"/>
        <v>0</v>
      </c>
      <c r="N114" s="44">
        <f t="shared" si="23"/>
        <v>0</v>
      </c>
      <c r="O114" s="44">
        <f t="shared" si="23"/>
        <v>0</v>
      </c>
      <c r="P114" s="44">
        <f t="shared" si="23"/>
        <v>720</v>
      </c>
      <c r="Q114" s="45">
        <f t="shared" si="23"/>
        <v>0</v>
      </c>
      <c r="R114" s="45">
        <f t="shared" si="23"/>
        <v>3</v>
      </c>
      <c r="S114" s="45">
        <f t="shared" si="23"/>
        <v>3</v>
      </c>
      <c r="T114" s="45">
        <f t="shared" si="23"/>
        <v>0</v>
      </c>
      <c r="U114" s="45">
        <f t="shared" si="23"/>
        <v>3</v>
      </c>
      <c r="V114" s="45">
        <f t="shared" si="23"/>
        <v>3</v>
      </c>
      <c r="W114" s="45">
        <f t="shared" si="23"/>
        <v>3</v>
      </c>
      <c r="X114" s="45">
        <f t="shared" si="23"/>
        <v>9</v>
      </c>
    </row>
    <row r="115" spans="1:24" s="34" customFormat="1" ht="19.5" customHeight="1" thickBot="1">
      <c r="A115" s="353"/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5"/>
    </row>
    <row r="116" spans="1:24" s="47" customFormat="1" ht="34.5" customHeight="1" thickBot="1">
      <c r="A116" s="364" t="s">
        <v>131</v>
      </c>
      <c r="B116" s="364"/>
      <c r="C116" s="326">
        <f>COUNTA(C11:E15,C19:E42,C48:E57,C62:E91,C95:E100,C106:E113)</f>
        <v>11</v>
      </c>
      <c r="D116" s="326"/>
      <c r="E116" s="326"/>
      <c r="F116" s="326">
        <f>COUNTA(F11:H15,F19:H42,F48:H57,F62:H91,F95:H100,F106:H113)</f>
        <v>47</v>
      </c>
      <c r="G116" s="326"/>
      <c r="H116" s="326"/>
      <c r="I116" s="245">
        <f>COUNTA(I11:I15,I19:I42,I48:I57,I62:I91,I95:I100,I106:I113)</f>
        <v>3</v>
      </c>
      <c r="J116" s="75">
        <f aca="true" t="shared" si="24" ref="J116:X116">J44+J103+J114</f>
        <v>7200</v>
      </c>
      <c r="K116" s="75">
        <f t="shared" si="24"/>
        <v>240</v>
      </c>
      <c r="L116" s="75">
        <f t="shared" si="24"/>
        <v>2130</v>
      </c>
      <c r="M116" s="75">
        <f t="shared" si="24"/>
        <v>658</v>
      </c>
      <c r="N116" s="75">
        <f t="shared" si="24"/>
        <v>1472</v>
      </c>
      <c r="O116" s="75">
        <f t="shared" si="24"/>
        <v>0</v>
      </c>
      <c r="P116" s="75">
        <f t="shared" si="24"/>
        <v>5070</v>
      </c>
      <c r="Q116" s="76">
        <f t="shared" si="24"/>
        <v>30</v>
      </c>
      <c r="R116" s="76">
        <f t="shared" si="24"/>
        <v>30</v>
      </c>
      <c r="S116" s="76">
        <f t="shared" si="24"/>
        <v>30</v>
      </c>
      <c r="T116" s="76">
        <f t="shared" si="24"/>
        <v>30</v>
      </c>
      <c r="U116" s="76">
        <f t="shared" si="24"/>
        <v>30</v>
      </c>
      <c r="V116" s="76">
        <f t="shared" si="24"/>
        <v>30</v>
      </c>
      <c r="W116" s="76">
        <f t="shared" si="24"/>
        <v>30</v>
      </c>
      <c r="X116" s="76">
        <f t="shared" si="24"/>
        <v>30</v>
      </c>
    </row>
    <row r="117" spans="1:24" ht="19.5" customHeight="1" thickBot="1">
      <c r="A117" s="77"/>
      <c r="B117" s="77"/>
      <c r="C117" s="46"/>
      <c r="D117" s="46"/>
      <c r="E117" s="46"/>
      <c r="F117" s="46"/>
      <c r="G117" s="46"/>
      <c r="H117" s="46"/>
      <c r="I117" s="46"/>
      <c r="J117" s="78"/>
      <c r="K117" s="79"/>
      <c r="L117" s="80"/>
      <c r="M117" s="80"/>
      <c r="N117" s="80"/>
      <c r="O117" s="80"/>
      <c r="P117" s="80"/>
      <c r="Q117" s="81"/>
      <c r="R117" s="81"/>
      <c r="S117" s="81"/>
      <c r="T117" s="81"/>
      <c r="U117" s="81"/>
      <c r="V117" s="81"/>
      <c r="W117" s="81"/>
      <c r="X117" s="81"/>
    </row>
    <row r="118" spans="1:24" ht="30" customHeight="1" thickBot="1">
      <c r="A118" s="312"/>
      <c r="B118" s="312"/>
      <c r="C118" s="313"/>
      <c r="D118" s="313"/>
      <c r="E118" s="313"/>
      <c r="F118" s="313"/>
      <c r="G118" s="313"/>
      <c r="H118" s="313"/>
      <c r="I118" s="82"/>
      <c r="J118" s="83"/>
      <c r="K118" s="84"/>
      <c r="L118" s="317" t="s">
        <v>125</v>
      </c>
      <c r="M118" s="314" t="s">
        <v>129</v>
      </c>
      <c r="N118" s="315"/>
      <c r="O118" s="315"/>
      <c r="P118" s="316"/>
      <c r="Q118" s="85">
        <f>COUNTIF(C11:E15,1)+COUNTIF(C19:E42,1)+COUNTIF(C48:E57,1)+COUNTIF(C62:E91,1)+COUNTIF(C95:E100,1)</f>
        <v>1</v>
      </c>
      <c r="R118" s="85">
        <f>COUNTIF(C11:E15,2)+COUNTIF(C19:E42,2)+COUNTIF(C48:E57,2)+COUNTIF(C62:E91,2)+COUNTIF(C95:E100,2)</f>
        <v>1</v>
      </c>
      <c r="S118" s="85">
        <f>COUNTIF(C11:E15,3)+COUNTIF(C19:E42,3)+COUNTIF(C48:E57,3)+COUNTIF(C62:E91,3)+COUNTIF(C95:E100,3)</f>
        <v>1</v>
      </c>
      <c r="T118" s="85">
        <f>COUNTIF(C11:E15,4)+COUNTIF(C19:E42,4)+COUNTIF(C48:E57,4)+COUNTIF(C62:E91,4)+COUNTIF(C95:E100,4)</f>
        <v>2</v>
      </c>
      <c r="U118" s="85">
        <f>COUNTIF(C11:E15,5)+COUNTIF(C19:E42,5)+COUNTIF(C48:E57,5)+COUNTIF(C62:E91,5)+COUNTIF(C95:E100,5)</f>
        <v>2</v>
      </c>
      <c r="V118" s="85">
        <f>COUNTIF(C11:E15,6)+COUNTIF(C19:E42,6)+COUNTIF(C48:E57,6)+COUNTIF(C62:E91,6)+COUNTIF(C95:E100,6)</f>
        <v>2</v>
      </c>
      <c r="W118" s="85">
        <f>COUNTIF(C11:E15,7)+COUNTIF(C19:E42,7)+COUNTIF(C48:E57,7)+COUNTIF(C62:E91,7)+COUNTIF(C95:E100,7)</f>
        <v>1</v>
      </c>
      <c r="X118" s="85">
        <f>COUNTIF(C11:E15,8)+COUNTIF(C19:E42,8)+COUNTIF(C48:E57,8)+COUNTIF(C62:E91,8)+COUNTIF(C95:E100,8)</f>
        <v>1</v>
      </c>
    </row>
    <row r="119" spans="1:24" ht="30" customHeight="1" thickBot="1">
      <c r="A119" s="312"/>
      <c r="B119" s="312"/>
      <c r="C119" s="313"/>
      <c r="D119" s="313"/>
      <c r="E119" s="313"/>
      <c r="F119" s="313"/>
      <c r="G119" s="313"/>
      <c r="H119" s="313"/>
      <c r="I119" s="82"/>
      <c r="J119" s="83"/>
      <c r="K119" s="84"/>
      <c r="L119" s="318"/>
      <c r="M119" s="314" t="s">
        <v>126</v>
      </c>
      <c r="N119" s="315"/>
      <c r="O119" s="315"/>
      <c r="P119" s="316"/>
      <c r="Q119" s="85">
        <f>COUNTIF(F11:H15,1)+COUNTIF(F19:H42,1)+COUNTIF(F48:H57,1)+COUNTIF(F62:H91,1)+COUNTIF(F95:H100,1)</f>
        <v>5</v>
      </c>
      <c r="R119" s="85">
        <f>COUNTIF(F11:H15,2)+COUNTIF(F19:H42,2)+COUNTIF(F48:H57,2)+COUNTIF(F62:H91,2)+COUNTIF(F95:H100,2)</f>
        <v>6</v>
      </c>
      <c r="S119" s="85">
        <f>COUNTIF(F11:H15,3)+COUNTIF(F19:H42,3)+COUNTIF(F48:H57,3)+COUNTIF(F62:H91,3)+COUNTIF(F95:H100,3)</f>
        <v>4</v>
      </c>
      <c r="T119" s="85">
        <f>COUNTIF(F11:H15,4)+COUNTIF(F19:H42,4)+COUNTIF(F48:H57,4)+COUNTIF(F62:H91,4)+COUNTIF(F95:H100,4)</f>
        <v>6</v>
      </c>
      <c r="U119" s="85">
        <f>COUNTIF(F11:H15,5)+COUNTIF(F19:H42,5)+COUNTIF(F48:H57,5)+COUNTIF(F62:H91,5)+COUNTIF(F95:H100,5)</f>
        <v>4</v>
      </c>
      <c r="V119" s="85">
        <f>COUNTIF(F11:H15,6)+COUNTIF(F19:H42,6)+COUNTIF(F48:H57,6)+COUNTIF(F62:H91,6)+COUNTIF(F95:H100,6)</f>
        <v>5</v>
      </c>
      <c r="W119" s="85">
        <f>COUNTIF(F11:H15,7)+COUNTIF(F19:H42,7)+COUNTIF(F48:H57,7)+COUNTIF(F62:H91,7)+COUNTIF(F95:H100,7)</f>
        <v>6</v>
      </c>
      <c r="X119" s="85">
        <f>COUNTIF(F11:H15,8)+COUNTIF(F19:H42,8)+COUNTIF(F48:H57,8)+COUNTIF(F62:H91,8)+COUNTIF(F95:H100,8)</f>
        <v>5</v>
      </c>
    </row>
    <row r="120" spans="1:24" ht="30" customHeight="1" thickBot="1">
      <c r="A120" s="312"/>
      <c r="B120" s="312"/>
      <c r="C120" s="313"/>
      <c r="D120" s="313"/>
      <c r="E120" s="313"/>
      <c r="F120" s="313"/>
      <c r="G120" s="313"/>
      <c r="H120" s="313"/>
      <c r="I120" s="82"/>
      <c r="J120" s="83"/>
      <c r="K120" s="84"/>
      <c r="L120" s="318"/>
      <c r="M120" s="314" t="s">
        <v>127</v>
      </c>
      <c r="N120" s="315"/>
      <c r="O120" s="315"/>
      <c r="P120" s="316"/>
      <c r="Q120" s="85">
        <f>COUNTIF(I11:I15,1)+COUNTIF(I19:I42,1)+COUNTIF(I48:I57,1)+COUNTIF(I62:I91,1)+COUNTIF(I95:I100,1)</f>
        <v>0</v>
      </c>
      <c r="R120" s="85">
        <f>COUNTIF(I11:I15,2)+COUNTIF(I19:I42,2)+COUNTIF(I48:I57,2)+COUNTIF(I62:I91,2)+COUNTIF(I95:I100,2)</f>
        <v>0</v>
      </c>
      <c r="S120" s="85">
        <f>COUNTIF(I11:I15,3)+COUNTIF(I19:I42,3)+COUNTIF(I48:I57,3)+COUNTIF(I62:I91,3)+COUNTIF(I95:I100,3)</f>
        <v>1</v>
      </c>
      <c r="T120" s="85">
        <f>COUNTIF(I11:I15,4)+COUNTIF(I19:I42,4)+COUNTIF(I48:I57,4)+COUNTIF(I62:I91,4)+COUNTIF(I95:I100,4)</f>
        <v>0</v>
      </c>
      <c r="U120" s="85">
        <f>COUNTIF(I11:I15,5)+COUNTIF(I19:I42,5)+COUNTIF(I48:I57,5)+COUNTIF(I62:I91,5)+COUNTIF(I95:I100,5)</f>
        <v>1</v>
      </c>
      <c r="V120" s="85">
        <f>COUNTIF(I11:I15,6)+COUNTIF(I19:I42,6)+COUNTIF(I48:I57,6)+COUNTIF(I62:I91,6)+COUNTIF(I95:I100,6)</f>
        <v>1</v>
      </c>
      <c r="W120" s="85">
        <f>COUNTIF(I11:I15,7)+COUNTIF(I19:I42,7)+COUNTIF(I48:I57,7)+COUNTIF(I62:I91,7)+COUNTIF(I95:I100,7)</f>
        <v>0</v>
      </c>
      <c r="X120" s="85">
        <f>COUNTIF(I11:I15,8)+COUNTIF(I19:I42,8)+COUNTIF(I48:I57,8)+COUNTIF(I62:I91,8)+COUNTIF(I95:I100,8)</f>
        <v>0</v>
      </c>
    </row>
    <row r="121" spans="1:24" ht="30" customHeight="1" thickBot="1">
      <c r="A121" s="312"/>
      <c r="B121" s="312"/>
      <c r="C121" s="313"/>
      <c r="D121" s="313"/>
      <c r="E121" s="313"/>
      <c r="F121" s="313"/>
      <c r="G121" s="313"/>
      <c r="H121" s="313"/>
      <c r="I121" s="82"/>
      <c r="J121" s="83"/>
      <c r="K121" s="84"/>
      <c r="L121" s="318"/>
      <c r="M121" s="314" t="s">
        <v>128</v>
      </c>
      <c r="N121" s="315"/>
      <c r="O121" s="315"/>
      <c r="P121" s="316"/>
      <c r="Q121" s="85">
        <f>COUNTIF(C106:I113,1)</f>
        <v>0</v>
      </c>
      <c r="R121" s="85">
        <f>COUNTIF(C106:I113,2)</f>
        <v>1</v>
      </c>
      <c r="S121" s="85">
        <f>COUNTIF(C106:I113,3)</f>
        <v>1</v>
      </c>
      <c r="T121" s="85">
        <f>COUNTIF(C106:I113,4)</f>
        <v>0</v>
      </c>
      <c r="U121" s="85">
        <f>COUNTIF(C106:I113,5)</f>
        <v>1</v>
      </c>
      <c r="V121" s="85">
        <f>COUNTIF(C106:I113,6)</f>
        <v>1</v>
      </c>
      <c r="W121" s="85">
        <f>COUNTIF(C106:I113,7)</f>
        <v>1</v>
      </c>
      <c r="X121" s="86">
        <f>COUNTIF(C106:I113,8)</f>
        <v>1</v>
      </c>
    </row>
    <row r="122" spans="1:24" ht="30" customHeight="1" thickBot="1">
      <c r="A122" s="312"/>
      <c r="B122" s="312"/>
      <c r="C122" s="313"/>
      <c r="D122" s="313"/>
      <c r="E122" s="313"/>
      <c r="F122" s="313"/>
      <c r="G122" s="313"/>
      <c r="H122" s="313"/>
      <c r="I122" s="82"/>
      <c r="J122" s="83"/>
      <c r="K122" s="84"/>
      <c r="L122" s="319"/>
      <c r="M122" s="320" t="s">
        <v>130</v>
      </c>
      <c r="N122" s="321"/>
      <c r="O122" s="321"/>
      <c r="P122" s="322"/>
      <c r="Q122" s="43">
        <f>SUM(Q118:Q121)</f>
        <v>6</v>
      </c>
      <c r="R122" s="43">
        <f aca="true" t="shared" si="25" ref="R122:X122">SUM(R118:R121)</f>
        <v>8</v>
      </c>
      <c r="S122" s="43">
        <f t="shared" si="25"/>
        <v>7</v>
      </c>
      <c r="T122" s="43">
        <f t="shared" si="25"/>
        <v>8</v>
      </c>
      <c r="U122" s="43">
        <f t="shared" si="25"/>
        <v>8</v>
      </c>
      <c r="V122" s="43">
        <f t="shared" si="25"/>
        <v>9</v>
      </c>
      <c r="W122" s="43">
        <f t="shared" si="25"/>
        <v>8</v>
      </c>
      <c r="X122" s="43">
        <f t="shared" si="25"/>
        <v>7</v>
      </c>
    </row>
  </sheetData>
  <sheetProtection password="CC7B" sheet="1" objects="1" scenarios="1"/>
  <mergeCells count="91">
    <mergeCell ref="J2:P2"/>
    <mergeCell ref="A17:X17"/>
    <mergeCell ref="O4:O7"/>
    <mergeCell ref="L3:L7"/>
    <mergeCell ref="P3:P7"/>
    <mergeCell ref="A59:X59"/>
    <mergeCell ref="A46:X46"/>
    <mergeCell ref="A2:A7"/>
    <mergeCell ref="Q2:X2"/>
    <mergeCell ref="C8:E8"/>
    <mergeCell ref="C4:E7"/>
    <mergeCell ref="C44:E44"/>
    <mergeCell ref="S3:T3"/>
    <mergeCell ref="W3:X3"/>
    <mergeCell ref="K3:K7"/>
    <mergeCell ref="A58:B58"/>
    <mergeCell ref="A16:B16"/>
    <mergeCell ref="A43:B43"/>
    <mergeCell ref="A18:X18"/>
    <mergeCell ref="A44:B44"/>
    <mergeCell ref="A9:X9"/>
    <mergeCell ref="A61:X61"/>
    <mergeCell ref="A1:X1"/>
    <mergeCell ref="B2:B7"/>
    <mergeCell ref="I4:I7"/>
    <mergeCell ref="M4:M7"/>
    <mergeCell ref="C2:I3"/>
    <mergeCell ref="A47:X47"/>
    <mergeCell ref="C16:E16"/>
    <mergeCell ref="F16:H16"/>
    <mergeCell ref="F44:H44"/>
    <mergeCell ref="F114:H114"/>
    <mergeCell ref="A60:X60"/>
    <mergeCell ref="C43:E43"/>
    <mergeCell ref="F43:H43"/>
    <mergeCell ref="A45:X45"/>
    <mergeCell ref="A101:B101"/>
    <mergeCell ref="F92:H92"/>
    <mergeCell ref="C101:E101"/>
    <mergeCell ref="F101:H101"/>
    <mergeCell ref="A93:X93"/>
    <mergeCell ref="A118:B118"/>
    <mergeCell ref="C92:E92"/>
    <mergeCell ref="F103:H103"/>
    <mergeCell ref="A94:X94"/>
    <mergeCell ref="A92:B92"/>
    <mergeCell ref="C116:E116"/>
    <mergeCell ref="A103:B103"/>
    <mergeCell ref="A102:B102"/>
    <mergeCell ref="C102:E102"/>
    <mergeCell ref="C103:E103"/>
    <mergeCell ref="A119:B119"/>
    <mergeCell ref="A104:X104"/>
    <mergeCell ref="A115:X115"/>
    <mergeCell ref="C119:E119"/>
    <mergeCell ref="M118:P118"/>
    <mergeCell ref="M119:P119"/>
    <mergeCell ref="A105:X105"/>
    <mergeCell ref="C114:E114"/>
    <mergeCell ref="A114:B114"/>
    <mergeCell ref="A116:B116"/>
    <mergeCell ref="M3:O3"/>
    <mergeCell ref="N4:N7"/>
    <mergeCell ref="A10:X10"/>
    <mergeCell ref="Q5:X5"/>
    <mergeCell ref="Q7:X7"/>
    <mergeCell ref="J3:J7"/>
    <mergeCell ref="F8:H8"/>
    <mergeCell ref="Q3:R3"/>
    <mergeCell ref="F4:H7"/>
    <mergeCell ref="U3:V3"/>
    <mergeCell ref="M122:P122"/>
    <mergeCell ref="M120:P120"/>
    <mergeCell ref="C58:E58"/>
    <mergeCell ref="F58:H58"/>
    <mergeCell ref="C122:E122"/>
    <mergeCell ref="F122:H122"/>
    <mergeCell ref="C120:E120"/>
    <mergeCell ref="F116:H116"/>
    <mergeCell ref="C118:E118"/>
    <mergeCell ref="F102:H102"/>
    <mergeCell ref="A121:B121"/>
    <mergeCell ref="C121:E121"/>
    <mergeCell ref="F121:H121"/>
    <mergeCell ref="M121:P121"/>
    <mergeCell ref="L118:L122"/>
    <mergeCell ref="F118:H118"/>
    <mergeCell ref="F119:H119"/>
    <mergeCell ref="A122:B122"/>
    <mergeCell ref="F120:H120"/>
    <mergeCell ref="A120:B120"/>
  </mergeCells>
  <conditionalFormatting sqref="K11:K15">
    <cfRule type="cellIs" priority="77" dxfId="72" operator="lessThan" stopIfTrue="1">
      <formula>3</formula>
    </cfRule>
  </conditionalFormatting>
  <conditionalFormatting sqref="K19:K42">
    <cfRule type="cellIs" priority="74" dxfId="73" operator="lessThan" stopIfTrue="1">
      <formula>3</formula>
    </cfRule>
  </conditionalFormatting>
  <conditionalFormatting sqref="K48:K57">
    <cfRule type="cellIs" priority="73" dxfId="73" operator="lessThan" stopIfTrue="1">
      <formula>3</formula>
    </cfRule>
  </conditionalFormatting>
  <conditionalFormatting sqref="K95:K100">
    <cfRule type="cellIs" priority="72" dxfId="73" operator="lessThan" stopIfTrue="1">
      <formula>3</formula>
    </cfRule>
  </conditionalFormatting>
  <conditionalFormatting sqref="Q116:X116">
    <cfRule type="cellIs" priority="70" dxfId="67" operator="notEqual" stopIfTrue="1">
      <formula>30</formula>
    </cfRule>
  </conditionalFormatting>
  <conditionalFormatting sqref="Q118:X118">
    <cfRule type="cellIs" priority="69" dxfId="73" operator="greaterThan" stopIfTrue="1">
      <formula>2</formula>
    </cfRule>
  </conditionalFormatting>
  <conditionalFormatting sqref="Q122:X122">
    <cfRule type="cellIs" priority="68" dxfId="73" operator="greaterThan" stopIfTrue="1">
      <formula>8</formula>
    </cfRule>
  </conditionalFormatting>
  <conditionalFormatting sqref="K116">
    <cfRule type="cellIs" priority="67" dxfId="2" operator="notEqual" stopIfTrue="1">
      <formula>240</formula>
    </cfRule>
  </conditionalFormatting>
  <conditionalFormatting sqref="J116">
    <cfRule type="cellIs" priority="66" dxfId="2" operator="notEqual" stopIfTrue="1">
      <formula>7200</formula>
    </cfRule>
  </conditionalFormatting>
  <conditionalFormatting sqref="K102">
    <cfRule type="cellIs" priority="65" dxfId="2" operator="lessThan" stopIfTrue="1">
      <formula>60</formula>
    </cfRule>
  </conditionalFormatting>
  <conditionalFormatting sqref="K114">
    <cfRule type="cellIs" priority="64" dxfId="2" operator="lessThan" stopIfTrue="1">
      <formula>24</formula>
    </cfRule>
  </conditionalFormatting>
  <conditionalFormatting sqref="K44">
    <cfRule type="cellIs" priority="63" dxfId="73" operator="lessThan" stopIfTrue="1">
      <formula>120</formula>
    </cfRule>
  </conditionalFormatting>
  <conditionalFormatting sqref="K77">
    <cfRule type="cellIs" priority="62" dxfId="73" operator="lessThan" stopIfTrue="1">
      <formula>3</formula>
    </cfRule>
  </conditionalFormatting>
  <conditionalFormatting sqref="K86">
    <cfRule type="cellIs" priority="61" dxfId="73" operator="lessThan" stopIfTrue="1">
      <formula>3</formula>
    </cfRule>
  </conditionalFormatting>
  <conditionalFormatting sqref="K89">
    <cfRule type="cellIs" priority="60" dxfId="73" operator="lessThan" stopIfTrue="1">
      <formula>3</formula>
    </cfRule>
  </conditionalFormatting>
  <conditionalFormatting sqref="L11">
    <cfRule type="cellIs" priority="58" dxfId="2" operator="notEqual" stopIfTrue="1">
      <formula>$M$11+$N$11+$O$11</formula>
    </cfRule>
  </conditionalFormatting>
  <conditionalFormatting sqref="L12">
    <cfRule type="cellIs" priority="57" dxfId="2" operator="notEqual" stopIfTrue="1">
      <formula>$M$12+$N$12+$O$12</formula>
    </cfRule>
  </conditionalFormatting>
  <conditionalFormatting sqref="L13">
    <cfRule type="cellIs" priority="56" dxfId="54" operator="notEqual" stopIfTrue="1">
      <formula>$M$13+$N$13+$O$13</formula>
    </cfRule>
  </conditionalFormatting>
  <conditionalFormatting sqref="L15">
    <cfRule type="cellIs" priority="54" dxfId="2" operator="notEqual" stopIfTrue="1">
      <formula>$M$15+$N$15+$O$15</formula>
    </cfRule>
  </conditionalFormatting>
  <conditionalFormatting sqref="L14">
    <cfRule type="cellIs" priority="51" dxfId="2" operator="notEqual" stopIfTrue="1">
      <formula>$M$14+$N$14+$O$14</formula>
    </cfRule>
  </conditionalFormatting>
  <conditionalFormatting sqref="L19">
    <cfRule type="cellIs" priority="50" dxfId="2" operator="notEqual" stopIfTrue="1">
      <formula>$M$19+$N$19+$O$19</formula>
    </cfRule>
  </conditionalFormatting>
  <conditionalFormatting sqref="L20">
    <cfRule type="cellIs" priority="49" dxfId="2" operator="notEqual" stopIfTrue="1">
      <formula>$M$20+$N$20+$O$20</formula>
    </cfRule>
  </conditionalFormatting>
  <conditionalFormatting sqref="L21">
    <cfRule type="cellIs" priority="48" dxfId="2" operator="notEqual" stopIfTrue="1">
      <formula>$M$21+$N$21+$O$21</formula>
    </cfRule>
  </conditionalFormatting>
  <conditionalFormatting sqref="L22">
    <cfRule type="cellIs" priority="47" dxfId="2" operator="notEqual" stopIfTrue="1">
      <formula>$M$22+$N$22+$O$22</formula>
    </cfRule>
  </conditionalFormatting>
  <conditionalFormatting sqref="L23">
    <cfRule type="cellIs" priority="46" dxfId="2" operator="notEqual" stopIfTrue="1">
      <formula>$M$23+$N$23+$O$23</formula>
    </cfRule>
  </conditionalFormatting>
  <conditionalFormatting sqref="L24">
    <cfRule type="cellIs" priority="45" dxfId="2" operator="notEqual" stopIfTrue="1">
      <formula>$M$24+$N$24+$O$24</formula>
    </cfRule>
  </conditionalFormatting>
  <conditionalFormatting sqref="L25">
    <cfRule type="cellIs" priority="44" dxfId="2" operator="notEqual" stopIfTrue="1">
      <formula>$M$25+$N$25+$O$25</formula>
    </cfRule>
  </conditionalFormatting>
  <conditionalFormatting sqref="L26">
    <cfRule type="cellIs" priority="43" dxfId="2" operator="notEqual" stopIfTrue="1">
      <formula>$M$26+$N$26+$O$26</formula>
    </cfRule>
  </conditionalFormatting>
  <conditionalFormatting sqref="L27">
    <cfRule type="cellIs" priority="42" dxfId="2" operator="notEqual" stopIfTrue="1">
      <formula>$M$27+$N$27+$O$27</formula>
    </cfRule>
  </conditionalFormatting>
  <conditionalFormatting sqref="L28">
    <cfRule type="cellIs" priority="41" dxfId="2" operator="notEqual" stopIfTrue="1">
      <formula>$M$28+$N$28+$O$28</formula>
    </cfRule>
  </conditionalFormatting>
  <conditionalFormatting sqref="L29">
    <cfRule type="cellIs" priority="40" dxfId="2" operator="notEqual" stopIfTrue="1">
      <formula>$M$29+$N$29+$O$29</formula>
    </cfRule>
  </conditionalFormatting>
  <conditionalFormatting sqref="L30">
    <cfRule type="cellIs" priority="39" dxfId="2" operator="notEqual" stopIfTrue="1">
      <formula>$M$30+$N$30+$O$30</formula>
    </cfRule>
  </conditionalFormatting>
  <conditionalFormatting sqref="L31">
    <cfRule type="cellIs" priority="38" dxfId="2" operator="notEqual" stopIfTrue="1">
      <formula>$M$31+$N$31+$O$31</formula>
    </cfRule>
  </conditionalFormatting>
  <conditionalFormatting sqref="L32">
    <cfRule type="cellIs" priority="37" dxfId="2" operator="notEqual" stopIfTrue="1">
      <formula>$M$32+$N$32+$O$32</formula>
    </cfRule>
  </conditionalFormatting>
  <conditionalFormatting sqref="L33">
    <cfRule type="cellIs" priority="36" dxfId="2" operator="notEqual" stopIfTrue="1">
      <formula>$M$33+$N$33+$O$33</formula>
    </cfRule>
  </conditionalFormatting>
  <conditionalFormatting sqref="L34">
    <cfRule type="cellIs" priority="35" dxfId="2" operator="notEqual" stopIfTrue="1">
      <formula>$M$34+$N$34+$O$34</formula>
    </cfRule>
  </conditionalFormatting>
  <conditionalFormatting sqref="L35">
    <cfRule type="cellIs" priority="34" dxfId="2" operator="notEqual" stopIfTrue="1">
      <formula>$M$35+$N$35+$O$35</formula>
    </cfRule>
  </conditionalFormatting>
  <conditionalFormatting sqref="L36">
    <cfRule type="cellIs" priority="33" dxfId="2" operator="notEqual" stopIfTrue="1">
      <formula>$M$36+$N$36+$O$36</formula>
    </cfRule>
  </conditionalFormatting>
  <conditionalFormatting sqref="L37">
    <cfRule type="cellIs" priority="32" dxfId="2" operator="notEqual" stopIfTrue="1">
      <formula>$M$37+$N$37+$O$37</formula>
    </cfRule>
  </conditionalFormatting>
  <conditionalFormatting sqref="L38">
    <cfRule type="cellIs" priority="31" dxfId="2" operator="notEqual" stopIfTrue="1">
      <formula>$M$38+$N$38+$O$38</formula>
    </cfRule>
  </conditionalFormatting>
  <conditionalFormatting sqref="L40">
    <cfRule type="cellIs" priority="30" dxfId="2" operator="notEqual" stopIfTrue="1">
      <formula>$M$40+$N$40+$O$40</formula>
    </cfRule>
  </conditionalFormatting>
  <conditionalFormatting sqref="L41">
    <cfRule type="cellIs" priority="29" dxfId="2" operator="notEqual" stopIfTrue="1">
      <formula>$M$41+$N$41+$O$41</formula>
    </cfRule>
  </conditionalFormatting>
  <conditionalFormatting sqref="L42">
    <cfRule type="cellIs" priority="28" dxfId="2" operator="notEqual" stopIfTrue="1">
      <formula>$M$42+$N$42+$O$42</formula>
    </cfRule>
  </conditionalFormatting>
  <conditionalFormatting sqref="L48">
    <cfRule type="cellIs" priority="27" dxfId="2" operator="notEqual" stopIfTrue="1">
      <formula>$M$48+$N$48+$O$48</formula>
    </cfRule>
  </conditionalFormatting>
  <conditionalFormatting sqref="L49">
    <cfRule type="cellIs" priority="26" dxfId="2" operator="notEqual" stopIfTrue="1">
      <formula>$M$49+$N$49+$O$49</formula>
    </cfRule>
  </conditionalFormatting>
  <conditionalFormatting sqref="L50">
    <cfRule type="cellIs" priority="25" dxfId="2" operator="notEqual" stopIfTrue="1">
      <formula>$M$50+$N$50+$O$50</formula>
    </cfRule>
  </conditionalFormatting>
  <conditionalFormatting sqref="L51">
    <cfRule type="cellIs" priority="24" dxfId="2" operator="notEqual" stopIfTrue="1">
      <formula>$M$51+$N$51+$O$51</formula>
    </cfRule>
  </conditionalFormatting>
  <conditionalFormatting sqref="L52">
    <cfRule type="cellIs" priority="23" dxfId="2" operator="notEqual" stopIfTrue="1">
      <formula>$M$52+$N$52+$O$52</formula>
    </cfRule>
  </conditionalFormatting>
  <conditionalFormatting sqref="L53">
    <cfRule type="cellIs" priority="22" dxfId="2" operator="notEqual" stopIfTrue="1">
      <formula>$M$53+$N$53+$O$53</formula>
    </cfRule>
  </conditionalFormatting>
  <conditionalFormatting sqref="L54">
    <cfRule type="cellIs" priority="21" dxfId="2" operator="notEqual" stopIfTrue="1">
      <formula>$M$54+$N$54+$O$54</formula>
    </cfRule>
  </conditionalFormatting>
  <conditionalFormatting sqref="L55">
    <cfRule type="cellIs" priority="20" dxfId="2" operator="notEqual" stopIfTrue="1">
      <formula>$M$55+$N$55+$O$55</formula>
    </cfRule>
  </conditionalFormatting>
  <conditionalFormatting sqref="L56">
    <cfRule type="cellIs" priority="19" dxfId="2" operator="notEqual" stopIfTrue="1">
      <formula>$M$56+$N$56+$O$56</formula>
    </cfRule>
  </conditionalFormatting>
  <conditionalFormatting sqref="L57">
    <cfRule type="cellIs" priority="18" dxfId="2" operator="notEqual" stopIfTrue="1">
      <formula>$M$57+$N$57+$O$57</formula>
    </cfRule>
  </conditionalFormatting>
  <conditionalFormatting sqref="L77">
    <cfRule type="cellIs" priority="17" dxfId="2" operator="notEqual" stopIfTrue="1">
      <formula>$M$77+$N$77+$O$77</formula>
    </cfRule>
  </conditionalFormatting>
  <conditionalFormatting sqref="L86">
    <cfRule type="cellIs" priority="16" dxfId="2" operator="notEqual" stopIfTrue="1">
      <formula>$M$86+$N$86+$O$86</formula>
    </cfRule>
  </conditionalFormatting>
  <conditionalFormatting sqref="L89">
    <cfRule type="cellIs" priority="15" dxfId="2" operator="notEqual" stopIfTrue="1">
      <formula>$M$89+$N$89+$O$89</formula>
    </cfRule>
  </conditionalFormatting>
  <conditionalFormatting sqref="K80">
    <cfRule type="cellIs" priority="14" dxfId="73" operator="lessThan" stopIfTrue="1">
      <formula>3</formula>
    </cfRule>
  </conditionalFormatting>
  <conditionalFormatting sqref="K83">
    <cfRule type="cellIs" priority="13" dxfId="73" operator="lessThan" stopIfTrue="1">
      <formula>3</formula>
    </cfRule>
  </conditionalFormatting>
  <conditionalFormatting sqref="L80">
    <cfRule type="cellIs" priority="12" dxfId="2" operator="notEqual" stopIfTrue="1">
      <formula>$M$80+$N$80+$O$80</formula>
    </cfRule>
  </conditionalFormatting>
  <conditionalFormatting sqref="L83">
    <cfRule type="cellIs" priority="11" dxfId="2" operator="notEqual" stopIfTrue="1">
      <formula>$M$83+$N$83+$O$83</formula>
    </cfRule>
  </conditionalFormatting>
  <conditionalFormatting sqref="K71">
    <cfRule type="cellIs" priority="10" dxfId="73" operator="lessThan" stopIfTrue="1">
      <formula>3</formula>
    </cfRule>
  </conditionalFormatting>
  <conditionalFormatting sqref="L71">
    <cfRule type="cellIs" priority="9" dxfId="2" operator="notEqual" stopIfTrue="1">
      <formula>$M$71+$N$71+$O$71</formula>
    </cfRule>
  </conditionalFormatting>
  <conditionalFormatting sqref="K74">
    <cfRule type="cellIs" priority="8" dxfId="73" operator="lessThan" stopIfTrue="1">
      <formula>3</formula>
    </cfRule>
  </conditionalFormatting>
  <conditionalFormatting sqref="L74">
    <cfRule type="cellIs" priority="7" dxfId="2" operator="notEqual" stopIfTrue="1">
      <formula>$M$74+$N$74+$O$74</formula>
    </cfRule>
  </conditionalFormatting>
  <conditionalFormatting sqref="K68">
    <cfRule type="cellIs" priority="6" dxfId="73" operator="lessThan" stopIfTrue="1">
      <formula>3</formula>
    </cfRule>
  </conditionalFormatting>
  <conditionalFormatting sqref="L68">
    <cfRule type="cellIs" priority="5" dxfId="2" operator="notEqual" stopIfTrue="1">
      <formula>$M$68+$N$68+$O$68</formula>
    </cfRule>
  </conditionalFormatting>
  <conditionalFormatting sqref="K62">
    <cfRule type="cellIs" priority="4" dxfId="73" operator="lessThan" stopIfTrue="1">
      <formula>3</formula>
    </cfRule>
  </conditionalFormatting>
  <conditionalFormatting sqref="L62">
    <cfRule type="cellIs" priority="3" dxfId="2" operator="notEqual" stopIfTrue="1">
      <formula>$M$62+$N$62+$O$62</formula>
    </cfRule>
  </conditionalFormatting>
  <conditionalFormatting sqref="K65">
    <cfRule type="cellIs" priority="2" dxfId="73" operator="lessThan" stopIfTrue="1">
      <formula>3</formula>
    </cfRule>
  </conditionalFormatting>
  <conditionalFormatting sqref="L65">
    <cfRule type="cellIs" priority="1" dxfId="2" operator="notEqual" stopIfTrue="1">
      <formula>$M$65+$N$65+$O$65</formula>
    </cfRule>
  </conditionalFormatting>
  <printOptions/>
  <pageMargins left="0.3937007874015748" right="0.3937007874015748" top="0.7480314960629921" bottom="0.7480314960629921" header="0.31496062992125984" footer="0.31496062992125984"/>
  <pageSetup fitToHeight="3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9"/>
  <sheetViews>
    <sheetView zoomScale="90" zoomScaleNormal="90" zoomScalePageLayoutView="0" workbookViewId="0" topLeftCell="A1">
      <selection activeCell="N36" sqref="N36"/>
    </sheetView>
  </sheetViews>
  <sheetFormatPr defaultColWidth="8.875" defaultRowHeight="12.75"/>
  <cols>
    <col min="1" max="21" width="8.75390625" style="141" customWidth="1"/>
    <col min="22" max="16384" width="8.875" style="141" customWidth="1"/>
  </cols>
  <sheetData>
    <row r="2" spans="1:9" ht="19.5" customHeight="1" thickBot="1">
      <c r="A2" s="483" t="s">
        <v>161</v>
      </c>
      <c r="B2" s="483"/>
      <c r="C2" s="483"/>
      <c r="D2" s="483"/>
      <c r="E2" s="483"/>
      <c r="F2" s="483"/>
      <c r="G2" s="483"/>
      <c r="H2" s="483"/>
      <c r="I2" s="483"/>
    </row>
    <row r="3" spans="1:21" ht="15">
      <c r="A3" s="503" t="s">
        <v>162</v>
      </c>
      <c r="B3" s="504"/>
      <c r="C3" s="509" t="s">
        <v>138</v>
      </c>
      <c r="D3" s="509"/>
      <c r="E3" s="509"/>
      <c r="F3" s="509"/>
      <c r="G3" s="511" t="s">
        <v>139</v>
      </c>
      <c r="H3" s="513" t="s">
        <v>140</v>
      </c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5"/>
    </row>
    <row r="4" spans="1:21" ht="12.75">
      <c r="A4" s="505"/>
      <c r="B4" s="506"/>
      <c r="C4" s="510"/>
      <c r="D4" s="510"/>
      <c r="E4" s="510"/>
      <c r="F4" s="510"/>
      <c r="G4" s="512"/>
      <c r="H4" s="516" t="s">
        <v>55</v>
      </c>
      <c r="I4" s="516" t="s">
        <v>8</v>
      </c>
      <c r="J4" s="516"/>
      <c r="K4" s="516"/>
      <c r="L4" s="516"/>
      <c r="M4" s="516"/>
      <c r="N4" s="517" t="s">
        <v>141</v>
      </c>
      <c r="O4" s="518"/>
      <c r="P4" s="518"/>
      <c r="Q4" s="518"/>
      <c r="R4" s="518"/>
      <c r="S4" s="518"/>
      <c r="T4" s="518"/>
      <c r="U4" s="519"/>
    </row>
    <row r="5" spans="1:21" ht="15">
      <c r="A5" s="507"/>
      <c r="B5" s="508"/>
      <c r="C5" s="510"/>
      <c r="D5" s="510"/>
      <c r="E5" s="510"/>
      <c r="F5" s="510"/>
      <c r="G5" s="512"/>
      <c r="H5" s="516"/>
      <c r="I5" s="199" t="s">
        <v>142</v>
      </c>
      <c r="J5" s="200" t="s">
        <v>56</v>
      </c>
      <c r="K5" s="200" t="s">
        <v>143</v>
      </c>
      <c r="L5" s="201" t="s">
        <v>144</v>
      </c>
      <c r="M5" s="201" t="s">
        <v>145</v>
      </c>
      <c r="N5" s="202">
        <v>1</v>
      </c>
      <c r="O5" s="202">
        <v>2</v>
      </c>
      <c r="P5" s="202">
        <v>3</v>
      </c>
      <c r="Q5" s="202">
        <v>4</v>
      </c>
      <c r="R5" s="202">
        <v>5</v>
      </c>
      <c r="S5" s="202">
        <v>6</v>
      </c>
      <c r="T5" s="202">
        <v>7</v>
      </c>
      <c r="U5" s="203">
        <v>8</v>
      </c>
    </row>
    <row r="6" spans="1:21" ht="15.75" thickBot="1">
      <c r="A6" s="480"/>
      <c r="B6" s="481"/>
      <c r="C6" s="482"/>
      <c r="D6" s="482"/>
      <c r="E6" s="482"/>
      <c r="F6" s="482"/>
      <c r="G6" s="204"/>
      <c r="H6" s="205"/>
      <c r="I6" s="206"/>
      <c r="J6" s="207"/>
      <c r="K6" s="207"/>
      <c r="L6" s="208"/>
      <c r="M6" s="208"/>
      <c r="N6" s="209"/>
      <c r="O6" s="209"/>
      <c r="P6" s="209"/>
      <c r="Q6" s="209"/>
      <c r="R6" s="209"/>
      <c r="S6" s="209"/>
      <c r="T6" s="209"/>
      <c r="U6" s="210"/>
    </row>
    <row r="9" spans="1:21" s="216" customFormat="1" ht="19.5" customHeight="1" thickBot="1">
      <c r="A9" s="483" t="s">
        <v>57</v>
      </c>
      <c r="B9" s="483"/>
      <c r="C9" s="483"/>
      <c r="D9" s="211"/>
      <c r="E9" s="212"/>
      <c r="F9" s="212"/>
      <c r="G9" s="212"/>
      <c r="H9" s="213"/>
      <c r="I9" s="214"/>
      <c r="J9" s="214"/>
      <c r="K9" s="215"/>
      <c r="L9" s="214"/>
      <c r="M9" s="483" t="s">
        <v>58</v>
      </c>
      <c r="N9" s="483"/>
      <c r="O9" s="483"/>
      <c r="P9" s="483"/>
      <c r="Q9" s="214"/>
      <c r="R9" s="214"/>
      <c r="S9" s="214"/>
      <c r="T9" s="214"/>
      <c r="U9" s="214"/>
    </row>
    <row r="10" spans="1:21" s="216" customFormat="1" ht="16.5" customHeight="1">
      <c r="A10" s="484" t="s">
        <v>59</v>
      </c>
      <c r="B10" s="486" t="s">
        <v>60</v>
      </c>
      <c r="C10" s="486"/>
      <c r="D10" s="486"/>
      <c r="E10" s="486"/>
      <c r="F10" s="486"/>
      <c r="G10" s="486"/>
      <c r="H10" s="487" t="s">
        <v>61</v>
      </c>
      <c r="I10" s="486" t="s">
        <v>62</v>
      </c>
      <c r="J10" s="486"/>
      <c r="K10" s="489"/>
      <c r="L10" s="214"/>
      <c r="M10" s="490" t="s">
        <v>63</v>
      </c>
      <c r="N10" s="491"/>
      <c r="O10" s="494" t="s">
        <v>64</v>
      </c>
      <c r="P10" s="495"/>
      <c r="Q10" s="495"/>
      <c r="R10" s="495"/>
      <c r="S10" s="495"/>
      <c r="T10" s="496"/>
      <c r="U10" s="454" t="s">
        <v>61</v>
      </c>
    </row>
    <row r="11" spans="1:21" s="216" customFormat="1" ht="16.5" customHeight="1">
      <c r="A11" s="485"/>
      <c r="B11" s="457"/>
      <c r="C11" s="457"/>
      <c r="D11" s="457"/>
      <c r="E11" s="457"/>
      <c r="F11" s="457"/>
      <c r="G11" s="457"/>
      <c r="H11" s="488"/>
      <c r="I11" s="457" t="s">
        <v>65</v>
      </c>
      <c r="J11" s="458" t="s">
        <v>66</v>
      </c>
      <c r="K11" s="459"/>
      <c r="L11" s="214"/>
      <c r="M11" s="492"/>
      <c r="N11" s="493"/>
      <c r="O11" s="497"/>
      <c r="P11" s="498"/>
      <c r="Q11" s="498"/>
      <c r="R11" s="498"/>
      <c r="S11" s="498"/>
      <c r="T11" s="499"/>
      <c r="U11" s="455"/>
    </row>
    <row r="12" spans="1:21" s="216" customFormat="1" ht="27" customHeight="1">
      <c r="A12" s="485"/>
      <c r="B12" s="457"/>
      <c r="C12" s="457"/>
      <c r="D12" s="457"/>
      <c r="E12" s="457"/>
      <c r="F12" s="457"/>
      <c r="G12" s="457"/>
      <c r="H12" s="488"/>
      <c r="I12" s="457"/>
      <c r="J12" s="458"/>
      <c r="K12" s="459"/>
      <c r="L12" s="214"/>
      <c r="M12" s="492"/>
      <c r="N12" s="493"/>
      <c r="O12" s="500"/>
      <c r="P12" s="501"/>
      <c r="Q12" s="501"/>
      <c r="R12" s="501"/>
      <c r="S12" s="501"/>
      <c r="T12" s="502"/>
      <c r="U12" s="456"/>
    </row>
    <row r="13" spans="1:21" s="216" customFormat="1" ht="30" customHeight="1">
      <c r="A13" s="265">
        <v>1</v>
      </c>
      <c r="B13" s="448" t="str">
        <f>ЗМІСТ!B106</f>
        <v>Виробнича практика</v>
      </c>
      <c r="C13" s="448"/>
      <c r="D13" s="448"/>
      <c r="E13" s="448"/>
      <c r="F13" s="448"/>
      <c r="G13" s="448"/>
      <c r="H13" s="247">
        <f>SUM(ЗМІСТ!F106:H106)</f>
        <v>6</v>
      </c>
      <c r="I13" s="246">
        <f>ROUNDDOWN(SUM(ЗМІСТ!Q106:X106)/1.5,0)</f>
        <v>2</v>
      </c>
      <c r="J13" s="449"/>
      <c r="K13" s="450"/>
      <c r="L13" s="214"/>
      <c r="M13" s="460"/>
      <c r="N13" s="461"/>
      <c r="O13" s="466" t="s">
        <v>234</v>
      </c>
      <c r="P13" s="467"/>
      <c r="Q13" s="467"/>
      <c r="R13" s="467"/>
      <c r="S13" s="467"/>
      <c r="T13" s="468"/>
      <c r="U13" s="475">
        <v>8</v>
      </c>
    </row>
    <row r="14" spans="1:21" s="216" customFormat="1" ht="30" customHeight="1">
      <c r="A14" s="265">
        <v>2</v>
      </c>
      <c r="B14" s="448" t="str">
        <f>ЗМІСТ!B107</f>
        <v>Археологічна виробнича практика</v>
      </c>
      <c r="C14" s="448"/>
      <c r="D14" s="448"/>
      <c r="E14" s="448"/>
      <c r="F14" s="448"/>
      <c r="G14" s="448"/>
      <c r="H14" s="247">
        <f>SUM(ЗМІСТ!F107:H107)</f>
        <v>2</v>
      </c>
      <c r="I14" s="246">
        <f>ROUNDDOWN(SUM(ЗМІСТ!Q107:X107)/1.5,0)</f>
        <v>2</v>
      </c>
      <c r="J14" s="478"/>
      <c r="K14" s="479"/>
      <c r="L14" s="214"/>
      <c r="M14" s="462"/>
      <c r="N14" s="463"/>
      <c r="O14" s="469"/>
      <c r="P14" s="470"/>
      <c r="Q14" s="470"/>
      <c r="R14" s="470"/>
      <c r="S14" s="470"/>
      <c r="T14" s="471"/>
      <c r="U14" s="476"/>
    </row>
    <row r="15" spans="1:21" s="216" customFormat="1" ht="30" customHeight="1">
      <c r="A15" s="265">
        <v>3</v>
      </c>
      <c r="B15" s="448" t="str">
        <f>ЗМІСТ!B108</f>
        <v>Архівна навчальна практика</v>
      </c>
      <c r="C15" s="448"/>
      <c r="D15" s="448"/>
      <c r="E15" s="448"/>
      <c r="F15" s="448"/>
      <c r="G15" s="448"/>
      <c r="H15" s="247">
        <f>SUM(ЗМІСТ!F108:H108)</f>
        <v>3</v>
      </c>
      <c r="I15" s="246">
        <f>ROUNDDOWN(SUM(ЗМІСТ!Q108:X108)/1.5,0)</f>
        <v>2</v>
      </c>
      <c r="J15" s="449"/>
      <c r="K15" s="450"/>
      <c r="L15" s="214"/>
      <c r="M15" s="462"/>
      <c r="N15" s="463"/>
      <c r="O15" s="469"/>
      <c r="P15" s="470"/>
      <c r="Q15" s="470"/>
      <c r="R15" s="470"/>
      <c r="S15" s="470"/>
      <c r="T15" s="471"/>
      <c r="U15" s="476"/>
    </row>
    <row r="16" spans="1:21" s="216" customFormat="1" ht="30" customHeight="1">
      <c r="A16" s="265">
        <v>4</v>
      </c>
      <c r="B16" s="448" t="str">
        <f>ЗМІСТ!B109</f>
        <v>Педагогічна навчальна практика</v>
      </c>
      <c r="C16" s="448"/>
      <c r="D16" s="448"/>
      <c r="E16" s="448"/>
      <c r="F16" s="448"/>
      <c r="G16" s="448"/>
      <c r="H16" s="247">
        <f>SUM(ЗМІСТ!F109:H109)</f>
        <v>5</v>
      </c>
      <c r="I16" s="246">
        <f>ROUNDDOWN(SUM(ЗМІСТ!Q109:X109)/1.5,0)</f>
        <v>2</v>
      </c>
      <c r="J16" s="449"/>
      <c r="K16" s="450"/>
      <c r="L16" s="214"/>
      <c r="M16" s="462"/>
      <c r="N16" s="463"/>
      <c r="O16" s="469"/>
      <c r="P16" s="470"/>
      <c r="Q16" s="470"/>
      <c r="R16" s="470"/>
      <c r="S16" s="470"/>
      <c r="T16" s="471"/>
      <c r="U16" s="476"/>
    </row>
    <row r="17" spans="1:21" s="216" customFormat="1" ht="30" customHeight="1" thickBot="1">
      <c r="A17" s="266">
        <v>5</v>
      </c>
      <c r="B17" s="451" t="str">
        <f>ЗМІСТ!B110</f>
        <v>Правова навчальна практика</v>
      </c>
      <c r="C17" s="451"/>
      <c r="D17" s="451"/>
      <c r="E17" s="451"/>
      <c r="F17" s="451"/>
      <c r="G17" s="451"/>
      <c r="H17" s="267">
        <f>SUM(ЗМІСТ!F110:H110)</f>
        <v>7</v>
      </c>
      <c r="I17" s="268">
        <f>ROUNDDOWN(SUM(ЗМІСТ!Q110:X110)/1.5,0)</f>
        <v>2</v>
      </c>
      <c r="J17" s="452"/>
      <c r="K17" s="453"/>
      <c r="L17" s="212"/>
      <c r="M17" s="464"/>
      <c r="N17" s="465"/>
      <c r="O17" s="472"/>
      <c r="P17" s="473"/>
      <c r="Q17" s="473"/>
      <c r="R17" s="473"/>
      <c r="S17" s="473"/>
      <c r="T17" s="474"/>
      <c r="U17" s="477"/>
    </row>
    <row r="20" spans="1:4" ht="19.5" customHeight="1" thickBot="1">
      <c r="A20" s="441" t="s">
        <v>67</v>
      </c>
      <c r="B20" s="441"/>
      <c r="C20" s="441"/>
      <c r="D20" s="441"/>
    </row>
    <row r="21" spans="1:21" ht="15" customHeight="1">
      <c r="A21" s="442" t="s">
        <v>68</v>
      </c>
      <c r="B21" s="443"/>
      <c r="C21" s="443"/>
      <c r="D21" s="443"/>
      <c r="E21" s="443"/>
      <c r="F21" s="443"/>
      <c r="G21" s="443"/>
      <c r="H21" s="443"/>
      <c r="I21" s="217" t="s">
        <v>69</v>
      </c>
      <c r="J21" s="217" t="s">
        <v>70</v>
      </c>
      <c r="K21" s="217" t="s">
        <v>71</v>
      </c>
      <c r="L21" s="217" t="s">
        <v>72</v>
      </c>
      <c r="M21" s="217" t="s">
        <v>73</v>
      </c>
      <c r="N21" s="217" t="s">
        <v>74</v>
      </c>
      <c r="O21" s="217" t="s">
        <v>75</v>
      </c>
      <c r="P21" s="217" t="s">
        <v>76</v>
      </c>
      <c r="Q21" s="444" t="s">
        <v>50</v>
      </c>
      <c r="R21" s="444"/>
      <c r="S21" s="444"/>
      <c r="T21" s="444"/>
      <c r="U21" s="445"/>
    </row>
    <row r="22" spans="1:21" ht="15" customHeight="1">
      <c r="A22" s="426" t="s">
        <v>146</v>
      </c>
      <c r="B22" s="427"/>
      <c r="C22" s="427"/>
      <c r="D22" s="427"/>
      <c r="E22" s="427"/>
      <c r="F22" s="427"/>
      <c r="G22" s="427"/>
      <c r="H22" s="427"/>
      <c r="I22" s="218">
        <f>ЗМІСТ!Q6</f>
        <v>18</v>
      </c>
      <c r="J22" s="218">
        <f>ЗМІСТ!R6</f>
        <v>18</v>
      </c>
      <c r="K22" s="218">
        <f>ЗМІСТ!S6</f>
        <v>18</v>
      </c>
      <c r="L22" s="218">
        <f>ЗМІСТ!T6</f>
        <v>18</v>
      </c>
      <c r="M22" s="218">
        <f>ЗМІСТ!U6</f>
        <v>18</v>
      </c>
      <c r="N22" s="218">
        <f>ЗМІСТ!V6</f>
        <v>18</v>
      </c>
      <c r="O22" s="218">
        <f>ЗМІСТ!W6</f>
        <v>18</v>
      </c>
      <c r="P22" s="218">
        <f>ЗМІСТ!X6</f>
        <v>18</v>
      </c>
      <c r="Q22" s="446">
        <f>SUM(I22:P22)</f>
        <v>144</v>
      </c>
      <c r="R22" s="446"/>
      <c r="S22" s="446"/>
      <c r="T22" s="446"/>
      <c r="U22" s="447"/>
    </row>
    <row r="23" spans="1:21" ht="15" customHeight="1">
      <c r="A23" s="426" t="s">
        <v>77</v>
      </c>
      <c r="B23" s="427"/>
      <c r="C23" s="427"/>
      <c r="D23" s="427"/>
      <c r="E23" s="427"/>
      <c r="F23" s="427"/>
      <c r="G23" s="427"/>
      <c r="H23" s="427"/>
      <c r="I23" s="283">
        <v>300</v>
      </c>
      <c r="J23" s="283">
        <v>270</v>
      </c>
      <c r="K23" s="284">
        <v>260</v>
      </c>
      <c r="L23" s="283">
        <v>300</v>
      </c>
      <c r="M23" s="283">
        <v>260</v>
      </c>
      <c r="N23" s="283">
        <v>260</v>
      </c>
      <c r="O23" s="283">
        <v>270</v>
      </c>
      <c r="P23" s="285">
        <v>210</v>
      </c>
      <c r="Q23" s="446">
        <f>SUM(I23:P23)</f>
        <v>2130</v>
      </c>
      <c r="R23" s="446"/>
      <c r="S23" s="446"/>
      <c r="T23" s="446"/>
      <c r="U23" s="447"/>
    </row>
    <row r="24" spans="1:21" ht="15" customHeight="1">
      <c r="A24" s="426" t="s">
        <v>78</v>
      </c>
      <c r="B24" s="427"/>
      <c r="C24" s="427"/>
      <c r="D24" s="427"/>
      <c r="E24" s="427"/>
      <c r="F24" s="427"/>
      <c r="G24" s="427"/>
      <c r="H24" s="427"/>
      <c r="I24" s="219">
        <f>I23/I22</f>
        <v>16.666666666666668</v>
      </c>
      <c r="J24" s="219">
        <f aca="true" t="shared" si="0" ref="J24:P24">J23/J22</f>
        <v>15</v>
      </c>
      <c r="K24" s="219">
        <f t="shared" si="0"/>
        <v>14.444444444444445</v>
      </c>
      <c r="L24" s="219">
        <f t="shared" si="0"/>
        <v>16.666666666666668</v>
      </c>
      <c r="M24" s="219">
        <f t="shared" si="0"/>
        <v>14.444444444444445</v>
      </c>
      <c r="N24" s="219">
        <f t="shared" si="0"/>
        <v>14.444444444444445</v>
      </c>
      <c r="O24" s="219">
        <f t="shared" si="0"/>
        <v>15</v>
      </c>
      <c r="P24" s="219">
        <f t="shared" si="0"/>
        <v>11.666666666666666</v>
      </c>
      <c r="Q24" s="428"/>
      <c r="R24" s="428"/>
      <c r="S24" s="428"/>
      <c r="T24" s="428"/>
      <c r="U24" s="429"/>
    </row>
    <row r="25" spans="1:21" ht="15" customHeight="1">
      <c r="A25" s="437" t="s">
        <v>79</v>
      </c>
      <c r="B25" s="438"/>
      <c r="C25" s="438"/>
      <c r="D25" s="438"/>
      <c r="E25" s="438"/>
      <c r="F25" s="438"/>
      <c r="G25" s="438"/>
      <c r="H25" s="438"/>
      <c r="I25" s="219">
        <f>ЗМІСТ!Q116</f>
        <v>30</v>
      </c>
      <c r="J25" s="219">
        <f>ЗМІСТ!R116</f>
        <v>30</v>
      </c>
      <c r="K25" s="219">
        <f>ЗМІСТ!S116</f>
        <v>30</v>
      </c>
      <c r="L25" s="219">
        <f>ЗМІСТ!T116</f>
        <v>30</v>
      </c>
      <c r="M25" s="219">
        <f>ЗМІСТ!U116</f>
        <v>30</v>
      </c>
      <c r="N25" s="219">
        <f>ЗМІСТ!V116</f>
        <v>30</v>
      </c>
      <c r="O25" s="219">
        <f>ЗМІСТ!W116</f>
        <v>30</v>
      </c>
      <c r="P25" s="219">
        <f>ЗМІСТ!X116</f>
        <v>30</v>
      </c>
      <c r="Q25" s="439">
        <f>SUM(I25:P25)</f>
        <v>240</v>
      </c>
      <c r="R25" s="439"/>
      <c r="S25" s="439"/>
      <c r="T25" s="439"/>
      <c r="U25" s="440"/>
    </row>
    <row r="26" spans="1:21" ht="15" customHeight="1">
      <c r="A26" s="426" t="s">
        <v>80</v>
      </c>
      <c r="B26" s="427"/>
      <c r="C26" s="427"/>
      <c r="D26" s="427"/>
      <c r="E26" s="427"/>
      <c r="F26" s="427"/>
      <c r="G26" s="427"/>
      <c r="H26" s="427"/>
      <c r="I26" s="61">
        <f>ЗМІСТ!Q118</f>
        <v>1</v>
      </c>
      <c r="J26" s="61">
        <f>ЗМІСТ!R118</f>
        <v>1</v>
      </c>
      <c r="K26" s="61">
        <f>ЗМІСТ!S118</f>
        <v>1</v>
      </c>
      <c r="L26" s="61">
        <f>ЗМІСТ!T118</f>
        <v>2</v>
      </c>
      <c r="M26" s="61">
        <f>ЗМІСТ!U118</f>
        <v>2</v>
      </c>
      <c r="N26" s="61">
        <f>ЗМІСТ!V118</f>
        <v>2</v>
      </c>
      <c r="O26" s="61">
        <f>ЗМІСТ!W118</f>
        <v>1</v>
      </c>
      <c r="P26" s="61">
        <f>ЗМІСТ!X118</f>
        <v>1</v>
      </c>
      <c r="Q26" s="428">
        <f>SUM(I26:P26)</f>
        <v>11</v>
      </c>
      <c r="R26" s="428"/>
      <c r="S26" s="428"/>
      <c r="T26" s="428"/>
      <c r="U26" s="429"/>
    </row>
    <row r="27" spans="1:21" ht="15" customHeight="1">
      <c r="A27" s="426" t="s">
        <v>147</v>
      </c>
      <c r="B27" s="427"/>
      <c r="C27" s="427"/>
      <c r="D27" s="427"/>
      <c r="E27" s="427"/>
      <c r="F27" s="427"/>
      <c r="G27" s="427"/>
      <c r="H27" s="427"/>
      <c r="I27" s="61">
        <f>ЗМІСТ!Q119</f>
        <v>5</v>
      </c>
      <c r="J27" s="61">
        <f>ЗМІСТ!R119</f>
        <v>6</v>
      </c>
      <c r="K27" s="61">
        <f>ЗМІСТ!S119</f>
        <v>4</v>
      </c>
      <c r="L27" s="61">
        <f>ЗМІСТ!T119</f>
        <v>6</v>
      </c>
      <c r="M27" s="61">
        <f>ЗМІСТ!U119</f>
        <v>4</v>
      </c>
      <c r="N27" s="61">
        <f>ЗМІСТ!V119</f>
        <v>5</v>
      </c>
      <c r="O27" s="61">
        <f>ЗМІСТ!W119</f>
        <v>6</v>
      </c>
      <c r="P27" s="61">
        <f>ЗМІСТ!X119</f>
        <v>5</v>
      </c>
      <c r="Q27" s="428">
        <f>SUM(I27:P27)</f>
        <v>41</v>
      </c>
      <c r="R27" s="428"/>
      <c r="S27" s="428"/>
      <c r="T27" s="428"/>
      <c r="U27" s="429"/>
    </row>
    <row r="28" spans="1:21" ht="15" customHeight="1">
      <c r="A28" s="430" t="s">
        <v>81</v>
      </c>
      <c r="B28" s="431"/>
      <c r="C28" s="431"/>
      <c r="D28" s="431"/>
      <c r="E28" s="431"/>
      <c r="F28" s="431"/>
      <c r="G28" s="431"/>
      <c r="H28" s="432"/>
      <c r="I28" s="220">
        <f>ЗМІСТ!Q120</f>
        <v>0</v>
      </c>
      <c r="J28" s="220">
        <f>ЗМІСТ!R120</f>
        <v>0</v>
      </c>
      <c r="K28" s="220">
        <f>ЗМІСТ!S120</f>
        <v>1</v>
      </c>
      <c r="L28" s="220">
        <f>ЗМІСТ!T120</f>
        <v>0</v>
      </c>
      <c r="M28" s="220">
        <f>ЗМІСТ!U120</f>
        <v>1</v>
      </c>
      <c r="N28" s="220">
        <f>ЗМІСТ!V120</f>
        <v>1</v>
      </c>
      <c r="O28" s="220">
        <f>ЗМІСТ!W120</f>
        <v>0</v>
      </c>
      <c r="P28" s="220">
        <f>ЗМІСТ!X120</f>
        <v>0</v>
      </c>
      <c r="Q28" s="428">
        <f>SUM(I28:P28)</f>
        <v>3</v>
      </c>
      <c r="R28" s="428"/>
      <c r="S28" s="428"/>
      <c r="T28" s="428"/>
      <c r="U28" s="429"/>
    </row>
    <row r="29" spans="1:21" ht="15" customHeight="1" thickBot="1">
      <c r="A29" s="433" t="s">
        <v>163</v>
      </c>
      <c r="B29" s="434"/>
      <c r="C29" s="434"/>
      <c r="D29" s="434"/>
      <c r="E29" s="434"/>
      <c r="F29" s="434"/>
      <c r="G29" s="434"/>
      <c r="H29" s="434"/>
      <c r="I29" s="221">
        <f>ЗМІСТ!Q121</f>
        <v>0</v>
      </c>
      <c r="J29" s="221">
        <f>ЗМІСТ!R121</f>
        <v>1</v>
      </c>
      <c r="K29" s="221">
        <f>ЗМІСТ!S121</f>
        <v>1</v>
      </c>
      <c r="L29" s="221">
        <f>ЗМІСТ!T121</f>
        <v>0</v>
      </c>
      <c r="M29" s="221">
        <f>ЗМІСТ!U121</f>
        <v>1</v>
      </c>
      <c r="N29" s="221">
        <f>ЗМІСТ!V121</f>
        <v>1</v>
      </c>
      <c r="O29" s="221">
        <f>ЗМІСТ!W121</f>
        <v>1</v>
      </c>
      <c r="P29" s="221">
        <f>ЗМІСТ!X121</f>
        <v>1</v>
      </c>
      <c r="Q29" s="435">
        <f>SUM(I29:P29)</f>
        <v>6</v>
      </c>
      <c r="R29" s="435"/>
      <c r="S29" s="435"/>
      <c r="T29" s="435"/>
      <c r="U29" s="436"/>
    </row>
    <row r="30" ht="15" customHeight="1"/>
    <row r="31" ht="15" customHeight="1"/>
    <row r="32" spans="1:21" s="216" customFormat="1" ht="24.75" customHeight="1">
      <c r="A32" s="424" t="s">
        <v>148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</row>
    <row r="33" spans="1:21" s="222" customFormat="1" ht="18.75">
      <c r="A33" s="226"/>
      <c r="B33" s="227"/>
      <c r="C33" s="228"/>
      <c r="D33" s="229"/>
      <c r="E33" s="230"/>
      <c r="F33" s="230"/>
      <c r="G33" s="230"/>
      <c r="H33" s="231"/>
      <c r="I33" s="232"/>
      <c r="J33" s="232"/>
      <c r="K33" s="230"/>
      <c r="L33" s="230"/>
      <c r="M33" s="230"/>
      <c r="N33" s="230"/>
      <c r="O33" s="230"/>
      <c r="P33" s="230"/>
      <c r="Q33" s="232"/>
      <c r="R33" s="232"/>
      <c r="S33" s="232"/>
      <c r="T33" s="232"/>
      <c r="U33" s="232"/>
    </row>
    <row r="34" spans="1:21" s="223" customFormat="1" ht="18.75">
      <c r="A34" s="233" t="s">
        <v>184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425" t="s">
        <v>82</v>
      </c>
      <c r="N34" s="425"/>
      <c r="O34" s="425"/>
      <c r="P34" s="425"/>
      <c r="Q34" s="425"/>
      <c r="R34" s="425"/>
      <c r="S34" s="425"/>
      <c r="T34" s="425"/>
      <c r="U34" s="425"/>
    </row>
    <row r="35" spans="1:21" s="223" customFormat="1" ht="24.75" customHeight="1">
      <c r="A35" s="235" t="s">
        <v>232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425" t="s">
        <v>185</v>
      </c>
      <c r="N35" s="425"/>
      <c r="O35" s="425"/>
      <c r="P35" s="425"/>
      <c r="Q35" s="425"/>
      <c r="R35" s="425"/>
      <c r="S35" s="425"/>
      <c r="T35" s="425"/>
      <c r="U35" s="425"/>
    </row>
    <row r="36" spans="1:21" s="224" customFormat="1" ht="19.5" customHeight="1">
      <c r="A36" s="235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</row>
    <row r="37" spans="1:21" s="223" customFormat="1" ht="19.5" customHeight="1">
      <c r="A37" s="236" t="s">
        <v>149</v>
      </c>
      <c r="B37" s="236"/>
      <c r="C37" s="236"/>
      <c r="D37" s="236"/>
      <c r="E37" s="237"/>
      <c r="F37" s="238"/>
      <c r="G37" s="238"/>
      <c r="H37" s="239" t="s">
        <v>236</v>
      </c>
      <c r="I37" s="239"/>
      <c r="J37" s="239"/>
      <c r="K37" s="239"/>
      <c r="L37" s="239"/>
      <c r="M37" s="425" t="s">
        <v>150</v>
      </c>
      <c r="N37" s="425"/>
      <c r="O37" s="425"/>
      <c r="P37" s="425"/>
      <c r="Q37" s="425"/>
      <c r="R37" s="425"/>
      <c r="S37" s="425"/>
      <c r="T37" s="425"/>
      <c r="U37" s="425"/>
    </row>
    <row r="38" spans="1:21" s="225" customFormat="1" ht="24.75" customHeight="1">
      <c r="A38" s="234"/>
      <c r="B38" s="234"/>
      <c r="C38" s="240"/>
      <c r="D38" s="240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</row>
    <row r="39" spans="1:21" s="225" customFormat="1" ht="19.5" customHeight="1">
      <c r="A39" s="241" t="s">
        <v>183</v>
      </c>
      <c r="B39" s="241"/>
      <c r="C39" s="241"/>
      <c r="D39" s="241"/>
      <c r="E39" s="242"/>
      <c r="F39" s="238"/>
      <c r="G39" s="238"/>
      <c r="H39" s="239" t="s">
        <v>237</v>
      </c>
      <c r="I39" s="239"/>
      <c r="J39" s="239"/>
      <c r="K39" s="239"/>
      <c r="L39" s="241" t="s">
        <v>164</v>
      </c>
      <c r="M39" s="234"/>
      <c r="N39" s="241"/>
      <c r="O39" s="241"/>
      <c r="P39" s="241"/>
      <c r="Q39" s="241"/>
      <c r="R39" s="241"/>
      <c r="S39" s="243"/>
      <c r="T39" s="244" t="s">
        <v>165</v>
      </c>
      <c r="U39" s="241"/>
    </row>
  </sheetData>
  <sheetProtection password="CC7B" sheet="1" objects="1" scenarios="1"/>
  <mergeCells count="57">
    <mergeCell ref="A2:I2"/>
    <mergeCell ref="A3:B5"/>
    <mergeCell ref="C3:F5"/>
    <mergeCell ref="G3:G5"/>
    <mergeCell ref="H3:U3"/>
    <mergeCell ref="H4:H5"/>
    <mergeCell ref="I4:M4"/>
    <mergeCell ref="N4:U4"/>
    <mergeCell ref="A6:B6"/>
    <mergeCell ref="C6:F6"/>
    <mergeCell ref="A9:C9"/>
    <mergeCell ref="M9:P9"/>
    <mergeCell ref="A10:A12"/>
    <mergeCell ref="B10:G12"/>
    <mergeCell ref="H10:H12"/>
    <mergeCell ref="I10:K10"/>
    <mergeCell ref="M10:N12"/>
    <mergeCell ref="O10:T12"/>
    <mergeCell ref="U10:U12"/>
    <mergeCell ref="I11:I12"/>
    <mergeCell ref="J11:K12"/>
    <mergeCell ref="B13:G13"/>
    <mergeCell ref="J13:K13"/>
    <mergeCell ref="M13:N17"/>
    <mergeCell ref="O13:T17"/>
    <mergeCell ref="U13:U17"/>
    <mergeCell ref="B14:G14"/>
    <mergeCell ref="J14:K14"/>
    <mergeCell ref="B15:G15"/>
    <mergeCell ref="J15:K15"/>
    <mergeCell ref="B16:G16"/>
    <mergeCell ref="J16:K16"/>
    <mergeCell ref="B17:G17"/>
    <mergeCell ref="J17:K17"/>
    <mergeCell ref="A20:D20"/>
    <mergeCell ref="A21:H21"/>
    <mergeCell ref="Q21:U21"/>
    <mergeCell ref="A22:H22"/>
    <mergeCell ref="Q22:U22"/>
    <mergeCell ref="A23:H23"/>
    <mergeCell ref="Q23:U23"/>
    <mergeCell ref="A24:H24"/>
    <mergeCell ref="Q24:U24"/>
    <mergeCell ref="A25:H25"/>
    <mergeCell ref="Q25:U25"/>
    <mergeCell ref="A26:H26"/>
    <mergeCell ref="Q26:U26"/>
    <mergeCell ref="A32:U32"/>
    <mergeCell ref="M34:U34"/>
    <mergeCell ref="M35:U35"/>
    <mergeCell ref="M37:U37"/>
    <mergeCell ref="A27:H27"/>
    <mergeCell ref="Q27:U27"/>
    <mergeCell ref="A28:H28"/>
    <mergeCell ref="Q28:U28"/>
    <mergeCell ref="A29:H29"/>
    <mergeCell ref="Q29:U29"/>
  </mergeCells>
  <printOptions/>
  <pageMargins left="0.7" right="0.7" top="0.75" bottom="0.75" header="0.3" footer="0.3"/>
  <pageSetup fitToHeight="0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G7" sqref="G7"/>
    </sheetView>
  </sheetViews>
  <sheetFormatPr defaultColWidth="8.875" defaultRowHeight="12.75"/>
  <cols>
    <col min="1" max="1" width="11.75390625" style="141" customWidth="1"/>
    <col min="2" max="16384" width="8.875" style="141" customWidth="1"/>
  </cols>
  <sheetData>
    <row r="2" spans="1:9" ht="15.75">
      <c r="A2" s="520" t="s">
        <v>152</v>
      </c>
      <c r="B2" s="520"/>
      <c r="C2" s="520"/>
      <c r="D2" s="520"/>
      <c r="E2" s="520"/>
      <c r="F2" s="520"/>
      <c r="G2" s="520"/>
      <c r="H2" s="520"/>
      <c r="I2" s="520"/>
    </row>
    <row r="3" spans="1:9" ht="15.75">
      <c r="A3" s="272" t="s">
        <v>61</v>
      </c>
      <c r="B3" s="273">
        <v>1</v>
      </c>
      <c r="C3" s="273">
        <v>2</v>
      </c>
      <c r="D3" s="273">
        <v>3</v>
      </c>
      <c r="E3" s="273">
        <v>4</v>
      </c>
      <c r="F3" s="273">
        <v>5</v>
      </c>
      <c r="G3" s="273">
        <v>6</v>
      </c>
      <c r="H3" s="273">
        <v>7</v>
      </c>
      <c r="I3" s="273">
        <v>8</v>
      </c>
    </row>
    <row r="4" spans="1:9" ht="15.75">
      <c r="A4" s="272" t="s">
        <v>153</v>
      </c>
      <c r="B4" s="273">
        <f>COUNTA(ЗМІСТ!Q11:Q15,ЗМІСТ!Q19:Q42,ЗМІСТ!Q48:Q57,ЗМІСТ!Q62:Q91,ЗМІСТ!Q95:Q100,ЗМІСТ!Q106:Q113)</f>
        <v>8</v>
      </c>
      <c r="C4" s="273">
        <f>COUNTA(ЗМІСТ!R11:R15,ЗМІСТ!R19:R42,ЗМІСТ!R48:R57,ЗМІСТ!R62:R91,ЗМІСТ!R95:R100,ЗМІСТ!R106:R113)</f>
        <v>8</v>
      </c>
      <c r="D4" s="273">
        <f>COUNTA(ЗМІСТ!S11:S15,ЗМІСТ!S19:S42,ЗМІСТ!S48:S57,ЗМІСТ!S62:S91,ЗМІСТ!S95:S100,ЗМІСТ!S106:S113)</f>
        <v>9</v>
      </c>
      <c r="E4" s="273">
        <f>COUNTA(ЗМІСТ!T11:T15,ЗМІСТ!T19:T42,ЗМІСТ!T48:T57,ЗМІСТ!T62:T91,ЗМІСТ!T95:T100,ЗМІСТ!T106:T113)</f>
        <v>8</v>
      </c>
      <c r="F4" s="273">
        <f>COUNTA(ЗМІСТ!U11:U15,ЗМІСТ!U19:U42,ЗМІСТ!U48:U57,ЗМІСТ!U62:U91,ЗМІСТ!U95:U100,ЗМІСТ!U106:U113)</f>
        <v>9</v>
      </c>
      <c r="G4" s="273">
        <f>COUNTA(ЗМІСТ!V11:V15,ЗМІСТ!V19:V42,ЗМІСТ!V48:V57,ЗМІСТ!V62:V91,ЗМІСТ!V95:V100,ЗМІСТ!V106:V113)</f>
        <v>9</v>
      </c>
      <c r="H4" s="273">
        <f>COUNTA(ЗМІСТ!W11:W15,ЗМІСТ!W19:W42,ЗМІСТ!W48:W57,ЗМІСТ!W62:W91,ЗМІСТ!W95:W100,ЗМІСТ!W106:W113)</f>
        <v>8</v>
      </c>
      <c r="I4" s="273">
        <f>COUNTA(ЗМІСТ!X11:X15,ЗМІСТ!X19:X42,ЗМІСТ!X48:X57,ЗМІСТ!X62:X91,ЗМІСТ!X95:X100,ЗМІСТ!X106:X113)</f>
        <v>7</v>
      </c>
    </row>
  </sheetData>
  <sheetProtection password="CC7B" sheet="1" objects="1" scenarios="1"/>
  <mergeCells count="1">
    <mergeCell ref="A2:I2"/>
  </mergeCells>
  <conditionalFormatting sqref="B4:I4">
    <cfRule type="cellIs" priority="1" dxfId="74" operator="lessThanOrEqual" stopIfTrue="1">
      <formula>8</formula>
    </cfRule>
    <cfRule type="cellIs" priority="2" dxfId="73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1111</cp:lastModifiedBy>
  <cp:lastPrinted>2019-08-10T08:43:41Z</cp:lastPrinted>
  <dcterms:created xsi:type="dcterms:W3CDTF">2003-11-28T18:06:16Z</dcterms:created>
  <dcterms:modified xsi:type="dcterms:W3CDTF">2020-04-17T17:54:36Z</dcterms:modified>
  <cp:category/>
  <cp:version/>
  <cp:contentType/>
  <cp:contentStatus/>
</cp:coreProperties>
</file>